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2" activeTab="3"/>
  </bookViews>
  <sheets>
    <sheet name="2021" sheetId="2" r:id="rId1"/>
    <sheet name="Pasywa" sheetId="3" state="hidden" r:id="rId2"/>
    <sheet name="2022" sheetId="5" r:id="rId3"/>
    <sheet name="2024" sheetId="6" r:id="rId4"/>
  </sheets>
  <definedNames>
    <definedName name="_xlnm.Print_Area" localSheetId="0">'2021'!$A$1:$H$98</definedName>
    <definedName name="_xlnm.Print_Area" localSheetId="2">'2022'!$A$1:$H$99</definedName>
    <definedName name="_xlnm.Print_Area" localSheetId="3">'2024'!$A$1:$H$98</definedName>
  </definedNames>
  <calcPr calcId="125725"/>
</workbook>
</file>

<file path=xl/calcChain.xml><?xml version="1.0" encoding="utf-8"?>
<calcChain xmlns="http://schemas.openxmlformats.org/spreadsheetml/2006/main">
  <c r="G47" i="6"/>
  <c r="G55"/>
  <c r="G64"/>
  <c r="G58"/>
  <c r="G51"/>
  <c r="G57"/>
  <c r="G29"/>
  <c r="G34"/>
  <c r="C87"/>
  <c r="C44"/>
  <c r="C25"/>
  <c r="C15"/>
  <c r="C14"/>
  <c r="D66"/>
  <c r="D67"/>
  <c r="D94"/>
  <c r="H64"/>
  <c r="H51"/>
  <c r="H29"/>
  <c r="H5"/>
  <c r="D6"/>
  <c r="G46" l="1"/>
  <c r="C91"/>
  <c r="D91"/>
  <c r="D86"/>
  <c r="D75" s="1"/>
  <c r="D74" s="1"/>
  <c r="C86"/>
  <c r="C75" s="1"/>
  <c r="C74" s="1"/>
  <c r="D65"/>
  <c r="D54" s="1"/>
  <c r="C65"/>
  <c r="C54" s="1"/>
  <c r="H62"/>
  <c r="H59" s="1"/>
  <c r="G62"/>
  <c r="G59" s="1"/>
  <c r="H50"/>
  <c r="G50"/>
  <c r="H26"/>
  <c r="G26"/>
  <c r="D24"/>
  <c r="C24"/>
  <c r="D12"/>
  <c r="D11" s="1"/>
  <c r="C12"/>
  <c r="C11" s="1"/>
  <c r="H6"/>
  <c r="G6"/>
  <c r="G5" s="1"/>
  <c r="C6"/>
  <c r="G58" i="5"/>
  <c r="C93"/>
  <c r="G55"/>
  <c r="G64"/>
  <c r="G51"/>
  <c r="G57"/>
  <c r="G52"/>
  <c r="G29"/>
  <c r="G10"/>
  <c r="C67"/>
  <c r="C65"/>
  <c r="D65"/>
  <c r="G35" i="6" l="1"/>
  <c r="G17" s="1"/>
  <c r="G65" s="1"/>
  <c r="G71" s="1"/>
  <c r="C5"/>
  <c r="H35"/>
  <c r="H17" s="1"/>
  <c r="H46"/>
  <c r="D47"/>
  <c r="D5"/>
  <c r="C47"/>
  <c r="C94" i="5"/>
  <c r="C91" s="1"/>
  <c r="G26"/>
  <c r="C86"/>
  <c r="C75" s="1"/>
  <c r="C74" s="1"/>
  <c r="C12"/>
  <c r="C11" s="1"/>
  <c r="C6"/>
  <c r="D12"/>
  <c r="D11" s="1"/>
  <c r="D5" s="1"/>
  <c r="H58"/>
  <c r="M77" i="2" s="1"/>
  <c r="D92" i="5"/>
  <c r="D91" s="1"/>
  <c r="D87"/>
  <c r="D86" s="1"/>
  <c r="D75" s="1"/>
  <c r="D74" s="1"/>
  <c r="D94"/>
  <c r="D54"/>
  <c r="G62"/>
  <c r="G59" s="1"/>
  <c r="H62"/>
  <c r="H59" s="1"/>
  <c r="G50"/>
  <c r="G46" s="1"/>
  <c r="H50"/>
  <c r="H46" s="1"/>
  <c r="H29"/>
  <c r="H26" s="1"/>
  <c r="C24"/>
  <c r="D24"/>
  <c r="H11"/>
  <c r="G6"/>
  <c r="G5" s="1"/>
  <c r="H6"/>
  <c r="G68" i="2"/>
  <c r="H74"/>
  <c r="J17"/>
  <c r="G29"/>
  <c r="G26" s="1"/>
  <c r="G11"/>
  <c r="C11"/>
  <c r="C91"/>
  <c r="C86"/>
  <c r="H50"/>
  <c r="H6"/>
  <c r="H5" s="1"/>
  <c r="H62"/>
  <c r="H59" s="1"/>
  <c r="D65"/>
  <c r="D54" s="1"/>
  <c r="G62"/>
  <c r="G59" s="1"/>
  <c r="G50"/>
  <c r="G46" s="1"/>
  <c r="G35" s="1"/>
  <c r="G6"/>
  <c r="G5" s="1"/>
  <c r="D24"/>
  <c r="C75"/>
  <c r="C74" s="1"/>
  <c r="C65"/>
  <c r="C54" s="1"/>
  <c r="C24"/>
  <c r="D75"/>
  <c r="D74" s="1"/>
  <c r="H46"/>
  <c r="H35" s="1"/>
  <c r="H29"/>
  <c r="H26" s="1"/>
  <c r="C97" i="6" l="1"/>
  <c r="H65"/>
  <c r="D97"/>
  <c r="C54" i="5"/>
  <c r="C47" s="1"/>
  <c r="G35"/>
  <c r="G17" s="1"/>
  <c r="G65" s="1"/>
  <c r="C5"/>
  <c r="H5"/>
  <c r="H35"/>
  <c r="H17" s="1"/>
  <c r="J17" s="1"/>
  <c r="D47"/>
  <c r="D97" s="1"/>
  <c r="C47" i="2"/>
  <c r="C5"/>
  <c r="G17"/>
  <c r="G65" s="1"/>
  <c r="H71" s="1"/>
  <c r="D47"/>
  <c r="H17"/>
  <c r="H65" s="1"/>
  <c r="D5"/>
  <c r="H71" i="6" l="1"/>
  <c r="K68"/>
  <c r="L71"/>
  <c r="K75"/>
  <c r="C97" i="5"/>
  <c r="H65"/>
  <c r="K68" s="1"/>
  <c r="C97" i="2"/>
  <c r="D97"/>
  <c r="K75" i="5" l="1"/>
  <c r="L71"/>
</calcChain>
</file>

<file path=xl/sharedStrings.xml><?xml version="1.0" encoding="utf-8"?>
<sst xmlns="http://schemas.openxmlformats.org/spreadsheetml/2006/main" count="1256" uniqueCount="161">
  <si>
    <t>Wiersz</t>
  </si>
  <si>
    <t>AKTYWA</t>
  </si>
  <si>
    <t>A.</t>
  </si>
  <si>
    <t>Aktywa trwałe</t>
  </si>
  <si>
    <t>I.</t>
  </si>
  <si>
    <t>Wartości niematerialne i prawne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</si>
  <si>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</si>
  <si>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</si>
  <si>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</si>
  <si>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</si>
  <si>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</si>
  <si>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</si>
  <si>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</si>
  <si>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</si>
  <si>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II.</t>
  </si>
  <si>
    <t>Rzeczowe aktywa trwałe</t>
  </si>
  <si>
    <t>Środki trwałe</t>
  </si>
  <si>
    <t xml:space="preserve">   a) grunty (w tym prawo wieczystego użytkowania gruntów)</t>
  </si>
  <si>
    <t xml:space="preserve">   b) budynki, lokale i obiekty inżynierii lądowej i wodnej</t>
  </si>
  <si>
    <t xml:space="preserve">   c) urządzenia techniczne i maszyny</t>
  </si>
  <si>
    <t xml:space="preserve">   d) środki transportu</t>
  </si>
  <si>
    <t xml:space="preserve">   e) 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</si>
  <si>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</si>
  <si>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</si>
  <si>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</si>
  <si>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</si>
  <si>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</si>
  <si>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</t>
  </si>
  <si>
    <t>IV.</t>
  </si>
  <si>
    <t>Inwestycje długoterminowe</t>
  </si>
  <si>
    <t>Nieruchomości</t>
  </si>
  <si>
    <t>Długoterminowe aktywa finansowe</t>
  </si>
  <si>
    <t xml:space="preserve">   a) w jednostkach powiązanych</t>
  </si>
  <si>
    <t xml:space="preserve">       – udziały lub akcje</t>
  </si>
  <si>
    <t xml:space="preserve">       – inne papiery wartościowe</t>
  </si>
  <si>
    <t xml:space="preserve">       – udzielone pożyczki</t>
  </si>
  <si>
    <t xml:space="preserve">       – inne długoterminowe aktywa finansowe</t>
  </si>
  <si>
    <t xml:space="preserve">   b) w pozostałych jednostkach</t>
  </si>
  <si>
    <t>Inne inwestycje długoterminowe</t>
  </si>
  <si>
    <t>V.</t>
  </si>
  <si>
    <t>Długoterminowe rozliczenia międzyokresowe</t>
  </si>
  <si>
    <t>Aktywa z tytułu odroczonego podatku dochodowego</t>
  </si>
  <si>
    <t>Inne rozliczenia międzyokresowe</t>
  </si>
  <si>
    <t>B.</t>
  </si>
  <si>
    <t>Aktywa obrotowe</t>
  </si>
  <si>
    <t>Zapasy</t>
  </si>
  <si>
    <t>Materiały</t>
  </si>
  <si>
    <t>Półprodukty i produkty w toku</t>
  </si>
  <si>
    <t>Produkty gotowe</t>
  </si>
  <si>
    <t>Towary</t>
  </si>
  <si>
    <t>5.</t>
  </si>
  <si>
    <t>Należności krótkoterminowe</t>
  </si>
  <si>
    <t xml:space="preserve">Należności od jednostek powiązanych </t>
  </si>
  <si>
    <t xml:space="preserve">   a) z tytułu dostaw i usług, o okresie spłaty:</t>
  </si>
  <si>
    <t xml:space="preserve">       – do 12 miesięcy</t>
  </si>
  <si>
    <t xml:space="preserve">       – powyżej 12 miesięcy</t>
  </si>
  <si>
    <t xml:space="preserve">   b) inne</t>
  </si>
  <si>
    <t>Należności od pozostałych jednostek</t>
  </si>
  <si>
    <t>Inwestycje krótkoterminowe</t>
  </si>
  <si>
    <t>Krótkoterminowe aktywa finansowe</t>
  </si>
  <si>
    <t xml:space="preserve">       – inne krótkoterminowe aktywa finansowe</t>
  </si>
  <si>
    <t xml:space="preserve">   c) środki pieniężne i inne aktywa pieniężne</t>
  </si>
  <si>
    <t xml:space="preserve">       – środki pieniężne w kasie i na rachunkach</t>
  </si>
  <si>
    <t xml:space="preserve">       – inne środki pieniężne</t>
  </si>
  <si>
    <t xml:space="preserve">       – inne aktywa pieniężne</t>
  </si>
  <si>
    <t>Inne inwestycje krótkoterminowe</t>
  </si>
  <si>
    <t>Krótkoterminowe rozliczenia międzyokresowe</t>
  </si>
  <si>
    <t>AKTYWA RAZEM</t>
  </si>
  <si>
    <t>PASYWA</t>
  </si>
  <si>
    <t>Kapitał (fundusz) własny</t>
  </si>
  <si>
    <t>VI.</t>
  </si>
  <si>
    <t>VII.</t>
  </si>
  <si>
    <t>Odpisy z zysku netto w ciągu roku obrotowego
(wielkość ujemna)</t>
  </si>
  <si>
    <t>Zobowiązania i rezerwy na zobowiązania</t>
  </si>
  <si>
    <t>Rezerwy na zobowiązania</t>
  </si>
  <si>
    <t>Rezerwa z tytułu odroczonego podatku dochodowego</t>
  </si>
  <si>
    <t>Rezerwa na świadczenia emerytalne i podobne</t>
  </si>
  <si>
    <t xml:space="preserve">       – długoterminowa</t>
  </si>
  <si>
    <t xml:space="preserve">       – krótkoterminowa</t>
  </si>
  <si>
    <t>Pozostałe rezerwy</t>
  </si>
  <si>
    <t xml:space="preserve">       – długoterminowe</t>
  </si>
  <si>
    <t xml:space="preserve">       – krótkoterminowe</t>
  </si>
  <si>
    <t>Zobowiązania długoterminowe</t>
  </si>
  <si>
    <t>Wobec jednostek powiązanych</t>
  </si>
  <si>
    <t>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</si>
  <si>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</si>
  <si>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</si>
  <si>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</si>
  <si>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>Zobowiązania krótkoterminowe</t>
  </si>
  <si>
    <t xml:space="preserve">   a) z tytułu dostaw i usług, o okresie wymagalności:</t>
  </si>
  <si>
    <t xml:space="preserve">   d) z tytułu dostaw i usług, o okresie wymagalności:</t>
  </si>
  <si>
    <t xml:space="preserve">       – powyżej 12 miesięcy </t>
  </si>
  <si>
    <t xml:space="preserve">   f) zobowiązania wekslowe</t>
  </si>
  <si>
    <t xml:space="preserve">   h) z tytułu wynagrodzeń</t>
  </si>
  <si>
    <t xml:space="preserve">   i) inne</t>
  </si>
  <si>
    <t>Fundusze specjalne</t>
  </si>
  <si>
    <t>Rozliczenia międzyokresowe</t>
  </si>
  <si>
    <t>Ujemna wartość firmy</t>
  </si>
  <si>
    <t xml:space="preserve">      – długoterminowe</t>
  </si>
  <si>
    <t xml:space="preserve">      – krótkoterminowe</t>
  </si>
  <si>
    <t>PASYWA RAZEM</t>
  </si>
  <si>
    <t>Zysk (strata) z lat ubiegłych</t>
  </si>
  <si>
    <t>Zysk (strata) netto</t>
  </si>
  <si>
    <t>Stan na dzień</t>
  </si>
  <si>
    <t xml:space="preserve">Stan na dzień </t>
  </si>
  <si>
    <t>Fundusz udziałowy</t>
  </si>
  <si>
    <t>Fundusz wkładów mieszkaniowych</t>
  </si>
  <si>
    <t>Fundusz wkładów budowlanych</t>
  </si>
  <si>
    <t>31.12.2016 r.</t>
  </si>
  <si>
    <t>31.12.2015 r.</t>
  </si>
  <si>
    <t>Od pozostałych jednostek, w których jednostka posiada zaangażowanie w kapitale</t>
  </si>
  <si>
    <t xml:space="preserve">   b) w pozostałych jednostkach, w których jednostka     posiada zaangażowanie w kapitale </t>
  </si>
  <si>
    <t xml:space="preserve">   c) w pozostałych jednostkach</t>
  </si>
  <si>
    <t>Należności od pozostałych jednostek, w których jednostka posiada zaangażowania w kapitale</t>
  </si>
  <si>
    <t xml:space="preserve">       – rozliczenia międzyokresowe - fundusz remontowy</t>
  </si>
  <si>
    <t xml:space="preserve">       – pozostałe rozliczenia międzyokresowe</t>
  </si>
  <si>
    <t>C.</t>
  </si>
  <si>
    <t>D.</t>
  </si>
  <si>
    <t>Należne wpłaty na kapitał/fundusz podstawowy</t>
  </si>
  <si>
    <t>Udziały/akcje własne</t>
  </si>
  <si>
    <t xml:space="preserve">       – niedobór z eksploatacji i utrzymania nieruchom.</t>
  </si>
  <si>
    <t>Fundusz z aktualizacji wyceny</t>
  </si>
  <si>
    <t xml:space="preserve">       – z tytułu aktualizacji wartości godziwej</t>
  </si>
  <si>
    <t>Fundusz podstawowy</t>
  </si>
  <si>
    <t>Pozostałe fundusze rezerwowe</t>
  </si>
  <si>
    <t xml:space="preserve">Wobec pozostałych jednostek, w których jednostka posiada zaangażowanie w kapitale </t>
  </si>
  <si>
    <t>Nadwyżka z eksploatacji i utrzymania nieruchomości</t>
  </si>
  <si>
    <t xml:space="preserve">       – do 12 miesięcy, w tym:</t>
  </si>
  <si>
    <t xml:space="preserve">   c) inne</t>
  </si>
  <si>
    <t xml:space="preserve">   d) dochodzone na drodze sądowej</t>
  </si>
  <si>
    <t xml:space="preserve">       – powyżej 12 miesięcy, w tym:</t>
  </si>
  <si>
    <r>
      <t xml:space="preserve">Fundusz </t>
    </r>
    <r>
      <rPr>
        <b/>
        <i/>
        <sz val="12"/>
        <color rgb="FF00B050"/>
        <rFont val="Arial Narrow"/>
        <family val="2"/>
        <charset val="238"/>
      </rPr>
      <t>zasobowy</t>
    </r>
  </si>
  <si>
    <t xml:space="preserve">   d) zobowiązania wekslowe</t>
  </si>
  <si>
    <t xml:space="preserve">   e) inne</t>
  </si>
  <si>
    <r>
      <t xml:space="preserve">   e) zaliczki otrzymane na dostawy</t>
    </r>
    <r>
      <rPr>
        <sz val="12"/>
        <color rgb="FFFF0000"/>
        <rFont val="Arial Narrow"/>
        <family val="2"/>
        <charset val="238"/>
      </rPr>
      <t xml:space="preserve"> i usługi</t>
    </r>
  </si>
  <si>
    <r>
      <t xml:space="preserve">   g) z tytułu podatków, ceł, ubezpieczeń społecznych i zdrowotnych </t>
    </r>
    <r>
      <rPr>
        <sz val="12"/>
        <color rgb="FFFF0000"/>
        <rFont val="Arial Narrow"/>
        <family val="2"/>
        <charset val="238"/>
      </rPr>
      <t>oraz innych tytułów publicznoprawnych</t>
    </r>
  </si>
  <si>
    <t>kolor zielony - zmiany wynikające ze Stanowiska KSR</t>
  </si>
  <si>
    <t>kolor czerwony - zmiany wynikające z ustawy o rachunkowości</t>
  </si>
  <si>
    <t>-</t>
  </si>
  <si>
    <t xml:space="preserve">   e) zaliczki otrzymane na dostawy i usługi</t>
  </si>
  <si>
    <t xml:space="preserve">          od osób uprawnionych</t>
  </si>
  <si>
    <t xml:space="preserve">   b) z tytułu podatków, dotacji, ceł, ubezpieczeń społecznych i zdrowotnych oraz innych tytułów publicznoprawnych</t>
  </si>
  <si>
    <t>Zaliczki na dostawy i usługi</t>
  </si>
  <si>
    <t>Fundusz zasobowy</t>
  </si>
  <si>
    <t xml:space="preserve">      </t>
  </si>
  <si>
    <t>Sporządził: Lucyna Piwowarczyk</t>
  </si>
  <si>
    <t xml:space="preserve"> </t>
  </si>
  <si>
    <t xml:space="preserve">    </t>
  </si>
  <si>
    <t>Fundusz celowy</t>
  </si>
  <si>
    <t xml:space="preserve">ŚWIĘTOKRZYSKA  SPÓŁDZIELNIA MIESZKANIOWA                                                             BILANS  sporządzony na dzień 31.12.2020r.                                                                              </t>
  </si>
  <si>
    <t>31.12.2020 r.</t>
  </si>
  <si>
    <t>Kielce, dnia 05.02.2020r.</t>
  </si>
  <si>
    <t>31.12.2021 r.</t>
  </si>
  <si>
    <t>31.12.2022 r.</t>
  </si>
  <si>
    <t xml:space="preserve">ŚWIĘTOKRZYSKA  SPÓŁDZIELNIA MIESZKANIOWA                                                             BILANS  sporządzony na dzień 31.12.2022r.                                                                              </t>
  </si>
  <si>
    <t>Kielce, dnia 23.03.2023r.</t>
  </si>
  <si>
    <t xml:space="preserve">   g) z tytułu podatków, ceł, ubezpieczeń społecznych i zdrowotnych oraz innych tytułów publicznoprawnych</t>
  </si>
  <si>
    <t>31.12.2023 r.</t>
  </si>
  <si>
    <t>31.12.2024 r.</t>
  </si>
  <si>
    <t xml:space="preserve">ŚWIĘTOKRZYSKA  SPÓŁDZIELNIA MIESZKANIOWA                                                             BILANS  sporządzony na dzień 31.12.2024r.                                                                              </t>
  </si>
  <si>
    <t>Kielce, dnia 20.02.2025 r.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</si>
</sst>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0\ _z_ł"/>
    <numFmt numFmtId="165" formatCode="#,##0.00_ ;\-#,##0.00\ "/>
  </numFmts>
  <fonts count="19"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"/>
      <family val="2"/>
      <charset val="238"/>
    </font>
    <font>
      <sz val="12"/>
      <color indexed="8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2"/>
      <color rgb="FF00B050"/>
      <name val="Arial Narrow"/>
      <family val="2"/>
      <charset val="238"/>
    </font>
    <font>
      <b/>
      <i/>
      <sz val="12"/>
      <color rgb="FF00B05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color indexed="8"/>
      <name val="Arial Narrow"/>
      <family val="2"/>
      <charset val="238"/>
    </font>
    <font>
      <b/>
      <sz val="10"/>
      <name val="Arial CE"/>
      <family val="2"/>
      <charset val="238"/>
    </font>
    <font>
      <b/>
      <sz val="14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43" fontId="18" fillId="0" borderId="0" applyFont="0" applyFill="0" applyBorder="0" applyAlignment="0" applyProtection="0"/>
  </cellStyleXfs>
  <cellXfs count="157">
    <xf numFmtId="0" fontId="0" fillId="0" borderId="0" xfId="0"/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3" fontId="1" fillId="0" borderId="5" xfId="0" applyNumberFormat="1" applyFont="1" applyBorder="1" applyAlignment="1">
      <alignment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 wrapText="1"/>
    </xf>
    <xf numFmtId="43" fontId="2" fillId="0" borderId="6" xfId="0" applyNumberFormat="1" applyFont="1" applyBorder="1" applyAlignment="1">
      <alignment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3" fontId="3" fillId="0" borderId="6" xfId="0" applyNumberFormat="1" applyFont="1" applyBorder="1" applyAlignment="1">
      <alignment wrapText="1"/>
    </xf>
    <xf numFmtId="0" fontId="5" fillId="0" borderId="7" xfId="1" applyFont="1" applyBorder="1" applyAlignment="1">
      <alignment vertical="center" wrapText="1"/>
    </xf>
    <xf numFmtId="43" fontId="5" fillId="0" borderId="7" xfId="1" applyNumberFormat="1" applyFont="1" applyBorder="1" applyAlignment="1">
      <alignment wrapText="1"/>
    </xf>
    <xf numFmtId="43" fontId="5" fillId="0" borderId="6" xfId="1" applyNumberFormat="1" applyFont="1" applyBorder="1" applyAlignment="1">
      <alignment wrapText="1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 wrapText="1"/>
    </xf>
    <xf numFmtId="43" fontId="6" fillId="0" borderId="6" xfId="1" applyNumberFormat="1" applyFont="1" applyBorder="1" applyAlignment="1">
      <alignment wrapTex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 wrapText="1"/>
    </xf>
    <xf numFmtId="0" fontId="3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vertical="center" wrapText="1"/>
    </xf>
    <xf numFmtId="43" fontId="7" fillId="0" borderId="6" xfId="1" applyNumberFormat="1" applyFont="1" applyBorder="1" applyAlignment="1">
      <alignment wrapText="1"/>
    </xf>
    <xf numFmtId="43" fontId="5" fillId="0" borderId="6" xfId="1" quotePrefix="1" applyNumberFormat="1" applyFont="1" applyBorder="1" applyAlignment="1">
      <alignment wrapText="1"/>
    </xf>
    <xf numFmtId="0" fontId="2" fillId="0" borderId="8" xfId="1" applyFont="1" applyBorder="1" applyAlignment="1">
      <alignment horizontal="center" vertical="center"/>
    </xf>
    <xf numFmtId="43" fontId="6" fillId="0" borderId="8" xfId="1" applyNumberFormat="1" applyFont="1" applyBorder="1" applyAlignment="1">
      <alignment wrapText="1"/>
    </xf>
    <xf numFmtId="0" fontId="0" fillId="0" borderId="0" xfId="0" applyAlignment="1">
      <alignment vertical="center"/>
    </xf>
    <xf numFmtId="0" fontId="7" fillId="0" borderId="7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43" fontId="6" fillId="0" borderId="7" xfId="1" applyNumberFormat="1" applyFont="1" applyBorder="1" applyAlignment="1">
      <alignment wrapText="1"/>
    </xf>
    <xf numFmtId="43" fontId="6" fillId="0" borderId="7" xfId="1" quotePrefix="1" applyNumberFormat="1" applyFont="1" applyBorder="1" applyAlignment="1">
      <alignment wrapText="1"/>
    </xf>
    <xf numFmtId="43" fontId="6" fillId="0" borderId="6" xfId="1" quotePrefix="1" applyNumberFormat="1" applyFont="1" applyBorder="1" applyAlignment="1">
      <alignment wrapText="1"/>
    </xf>
    <xf numFmtId="164" fontId="6" fillId="0" borderId="12" xfId="1" applyNumberFormat="1" applyFont="1" applyBorder="1" applyAlignment="1">
      <alignment vertical="center" wrapText="1"/>
    </xf>
    <xf numFmtId="43" fontId="6" fillId="0" borderId="12" xfId="1" applyNumberFormat="1" applyFont="1" applyBorder="1" applyAlignment="1">
      <alignment wrapText="1"/>
    </xf>
    <xf numFmtId="43" fontId="1" fillId="0" borderId="6" xfId="0" applyNumberFormat="1" applyFont="1" applyBorder="1" applyAlignment="1">
      <alignment wrapText="1"/>
    </xf>
    <xf numFmtId="0" fontId="3" fillId="0" borderId="8" xfId="1" applyFont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43" fontId="5" fillId="0" borderId="12" xfId="1" applyNumberFormat="1" applyFont="1" applyBorder="1" applyAlignment="1">
      <alignment wrapText="1"/>
    </xf>
    <xf numFmtId="43" fontId="5" fillId="0" borderId="8" xfId="1" applyNumberFormat="1" applyFont="1" applyBorder="1" applyAlignment="1">
      <alignment wrapText="1"/>
    </xf>
    <xf numFmtId="43" fontId="1" fillId="0" borderId="11" xfId="0" applyNumberFormat="1" applyFont="1" applyBorder="1" applyAlignment="1">
      <alignment wrapText="1"/>
    </xf>
    <xf numFmtId="0" fontId="6" fillId="0" borderId="7" xfId="1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43" fontId="1" fillId="0" borderId="5" xfId="0" applyNumberFormat="1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6" fillId="0" borderId="13" xfId="1" applyNumberFormat="1" applyFont="1" applyBorder="1" applyAlignment="1">
      <alignment wrapText="1"/>
    </xf>
    <xf numFmtId="43" fontId="6" fillId="0" borderId="14" xfId="1" applyNumberFormat="1" applyFont="1" applyBorder="1" applyAlignment="1">
      <alignment wrapText="1"/>
    </xf>
    <xf numFmtId="0" fontId="7" fillId="0" borderId="12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0" fontId="6" fillId="0" borderId="13" xfId="1" applyFont="1" applyBorder="1" applyAlignment="1">
      <alignment vertical="center" wrapText="1"/>
    </xf>
    <xf numFmtId="43" fontId="3" fillId="0" borderId="6" xfId="0" applyNumberFormat="1" applyFont="1" applyBorder="1" applyAlignment="1">
      <alignment horizontal="center" wrapText="1"/>
    </xf>
    <xf numFmtId="43" fontId="2" fillId="0" borderId="6" xfId="0" applyNumberFormat="1" applyFont="1" applyBorder="1" applyAlignment="1">
      <alignment horizontal="center" wrapText="1"/>
    </xf>
    <xf numFmtId="43" fontId="6" fillId="0" borderId="6" xfId="1" applyNumberFormat="1" applyFont="1" applyBorder="1" applyAlignment="1">
      <alignment horizontal="center" wrapText="1"/>
    </xf>
    <xf numFmtId="43" fontId="5" fillId="0" borderId="6" xfId="1" applyNumberFormat="1" applyFont="1" applyBorder="1" applyAlignment="1">
      <alignment horizontal="center" wrapText="1"/>
    </xf>
    <xf numFmtId="43" fontId="3" fillId="0" borderId="6" xfId="1" applyNumberFormat="1" applyFont="1" applyBorder="1" applyAlignment="1">
      <alignment horizontal="center" wrapText="1"/>
    </xf>
    <xf numFmtId="43" fontId="1" fillId="0" borderId="8" xfId="0" applyNumberFormat="1" applyFont="1" applyBorder="1" applyAlignment="1">
      <alignment horizontal="center" wrapText="1"/>
    </xf>
    <xf numFmtId="43" fontId="6" fillId="0" borderId="13" xfId="1" applyNumberFormat="1" applyFont="1" applyBorder="1" applyAlignment="1">
      <alignment horizontal="center" wrapText="1"/>
    </xf>
    <xf numFmtId="43" fontId="5" fillId="0" borderId="5" xfId="1" applyNumberFormat="1" applyFont="1" applyBorder="1" applyAlignment="1">
      <alignment horizontal="center" wrapText="1"/>
    </xf>
    <xf numFmtId="0" fontId="3" fillId="0" borderId="7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quotePrefix="1" applyFont="1" applyBorder="1" applyAlignment="1">
      <alignment horizontal="left" vertical="top" wrapText="1"/>
    </xf>
    <xf numFmtId="43" fontId="5" fillId="0" borderId="13" xfId="1" applyNumberFormat="1" applyFont="1" applyBorder="1" applyAlignment="1">
      <alignment wrapText="1"/>
    </xf>
    <xf numFmtId="0" fontId="2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9" xfId="1" applyFont="1" applyBorder="1" applyAlignment="1">
      <alignment vertical="center" wrapText="1"/>
    </xf>
    <xf numFmtId="43" fontId="0" fillId="0" borderId="0" xfId="0" applyNumberFormat="1"/>
    <xf numFmtId="43" fontId="1" fillId="0" borderId="20" xfId="0" applyNumberFormat="1" applyFont="1" applyBorder="1" applyAlignment="1">
      <alignment vertical="center" wrapText="1"/>
    </xf>
    <xf numFmtId="43" fontId="3" fillId="0" borderId="6" xfId="1" applyNumberFormat="1" applyFont="1" applyBorder="1" applyAlignment="1">
      <alignment wrapText="1"/>
    </xf>
    <xf numFmtId="43" fontId="5" fillId="0" borderId="13" xfId="1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vertical="center" wrapText="1"/>
    </xf>
    <xf numFmtId="43" fontId="15" fillId="0" borderId="6" xfId="1" applyNumberFormat="1" applyFont="1" applyBorder="1" applyAlignment="1">
      <alignment horizontal="center" wrapText="1"/>
    </xf>
    <xf numFmtId="0" fontId="7" fillId="0" borderId="17" xfId="1" applyFont="1" applyBorder="1" applyAlignment="1">
      <alignment vertical="center" wrapText="1"/>
    </xf>
    <xf numFmtId="43" fontId="7" fillId="0" borderId="8" xfId="1" applyNumberFormat="1" applyFont="1" applyBorder="1" applyAlignment="1">
      <alignment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43" fontId="7" fillId="0" borderId="6" xfId="1" applyNumberFormat="1" applyFont="1" applyBorder="1" applyAlignment="1">
      <alignment horizontal="center" wrapText="1"/>
    </xf>
    <xf numFmtId="0" fontId="5" fillId="0" borderId="7" xfId="1" applyFont="1" applyBorder="1" applyAlignment="1">
      <alignment horizontal="left" vertical="center" wrapText="1"/>
    </xf>
    <xf numFmtId="43" fontId="1" fillId="0" borderId="6" xfId="1" applyNumberFormat="1" applyFont="1" applyBorder="1" applyAlignment="1">
      <alignment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6" fillId="0" borderId="0" xfId="0" applyNumberFormat="1" applyFont="1"/>
    <xf numFmtId="43" fontId="5" fillId="2" borderId="13" xfId="1" applyNumberFormat="1" applyFont="1" applyFill="1" applyBorder="1" applyAlignment="1">
      <alignment horizontal="left" wrapText="1"/>
    </xf>
    <xf numFmtId="4" fontId="17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43" fontId="0" fillId="0" borderId="0" xfId="0" applyNumberForma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3" fillId="0" borderId="7" xfId="1" applyFont="1" applyBorder="1" applyAlignment="1">
      <alignment horizontal="left" vertical="center" wrapText="1"/>
    </xf>
    <xf numFmtId="43" fontId="3" fillId="0" borderId="6" xfId="1" quotePrefix="1" applyNumberFormat="1" applyFont="1" applyBorder="1" applyAlignment="1">
      <alignment wrapText="1"/>
    </xf>
    <xf numFmtId="43" fontId="3" fillId="0" borderId="6" xfId="1" applyNumberFormat="1" applyFont="1" applyFill="1" applyBorder="1" applyAlignment="1">
      <alignment wrapText="1"/>
    </xf>
    <xf numFmtId="164" fontId="2" fillId="0" borderId="12" xfId="1" applyNumberFormat="1" applyFont="1" applyBorder="1" applyAlignment="1">
      <alignment vertical="center" wrapText="1"/>
    </xf>
    <xf numFmtId="43" fontId="2" fillId="0" borderId="8" xfId="1" applyNumberFormat="1" applyFont="1" applyBorder="1" applyAlignment="1">
      <alignment wrapText="1"/>
    </xf>
    <xf numFmtId="0" fontId="1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43" fontId="2" fillId="0" borderId="13" xfId="1" applyNumberFormat="1" applyFont="1" applyBorder="1" applyAlignment="1">
      <alignment horizontal="center" wrapText="1"/>
    </xf>
    <xf numFmtId="0" fontId="3" fillId="0" borderId="15" xfId="1" applyFont="1" applyBorder="1" applyAlignment="1">
      <alignment vertical="center" wrapText="1"/>
    </xf>
    <xf numFmtId="43" fontId="3" fillId="0" borderId="5" xfId="1" applyNumberFormat="1" applyFont="1" applyBorder="1" applyAlignment="1">
      <alignment horizontal="center" wrapText="1"/>
    </xf>
    <xf numFmtId="0" fontId="1" fillId="0" borderId="6" xfId="1" applyFont="1" applyBorder="1" applyAlignment="1">
      <alignment vertical="center" wrapText="1"/>
    </xf>
    <xf numFmtId="43" fontId="1" fillId="0" borderId="6" xfId="1" applyNumberFormat="1" applyFont="1" applyBorder="1" applyAlignment="1">
      <alignment horizontal="center" wrapText="1"/>
    </xf>
    <xf numFmtId="43" fontId="2" fillId="0" borderId="6" xfId="1" applyNumberFormat="1" applyFont="1" applyBorder="1" applyAlignment="1">
      <alignment horizontal="center" wrapText="1"/>
    </xf>
    <xf numFmtId="43" fontId="14" fillId="0" borderId="6" xfId="1" applyNumberFormat="1" applyFont="1" applyBorder="1" applyAlignment="1">
      <alignment horizontal="center" wrapText="1"/>
    </xf>
    <xf numFmtId="0" fontId="2" fillId="0" borderId="6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43" fontId="3" fillId="0" borderId="8" xfId="1" applyNumberFormat="1" applyFont="1" applyBorder="1" applyAlignment="1">
      <alignment wrapText="1"/>
    </xf>
    <xf numFmtId="43" fontId="1" fillId="0" borderId="8" xfId="1" applyNumberFormat="1" applyFont="1" applyBorder="1" applyAlignment="1">
      <alignment wrapText="1"/>
    </xf>
    <xf numFmtId="0" fontId="3" fillId="0" borderId="0" xfId="0" applyFont="1"/>
    <xf numFmtId="0" fontId="1" fillId="0" borderId="22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43" fontId="1" fillId="0" borderId="1" xfId="0" applyNumberFormat="1" applyFont="1" applyBorder="1" applyAlignment="1">
      <alignment wrapText="1"/>
    </xf>
    <xf numFmtId="43" fontId="3" fillId="0" borderId="6" xfId="1" applyNumberFormat="1" applyFont="1" applyFill="1" applyBorder="1" applyAlignment="1">
      <alignment horizontal="left" wrapText="1"/>
    </xf>
    <xf numFmtId="43" fontId="2" fillId="0" borderId="6" xfId="1" applyNumberFormat="1" applyFont="1" applyFill="1" applyBorder="1" applyAlignment="1">
      <alignment horizontal="center" wrapText="1"/>
    </xf>
    <xf numFmtId="43" fontId="2" fillId="0" borderId="4" xfId="1" applyNumberFormat="1" applyFont="1" applyBorder="1" applyAlignment="1">
      <alignment horizontal="center" wrapText="1"/>
    </xf>
    <xf numFmtId="43" fontId="3" fillId="0" borderId="6" xfId="1" applyNumberFormat="1" applyFont="1" applyBorder="1" applyAlignment="1">
      <alignment horizontal="left" wrapText="1"/>
    </xf>
    <xf numFmtId="43" fontId="1" fillId="0" borderId="25" xfId="0" applyNumberFormat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43" fontId="1" fillId="0" borderId="11" xfId="0" applyNumberFormat="1" applyFont="1" applyBorder="1" applyAlignment="1">
      <alignment vertical="center" wrapText="1"/>
    </xf>
    <xf numFmtId="165" fontId="3" fillId="0" borderId="6" xfId="3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right" vertical="center" wrapText="1"/>
    </xf>
    <xf numFmtId="0" fontId="1" fillId="0" borderId="16" xfId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0" fontId="7" fillId="0" borderId="9" xfId="1" applyFont="1" applyBorder="1" applyAlignment="1">
      <alignment horizontal="right" vertical="center" wrapText="1"/>
    </xf>
    <xf numFmtId="0" fontId="1" fillId="0" borderId="10" xfId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3" fontId="1" fillId="0" borderId="21" xfId="0" applyNumberFormat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right" vertical="center" wrapText="1"/>
    </xf>
    <xf numFmtId="0" fontId="1" fillId="0" borderId="18" xfId="1" applyFont="1" applyBorder="1" applyAlignment="1">
      <alignment horizontal="right" vertical="center" wrapText="1"/>
    </xf>
    <xf numFmtId="0" fontId="1" fillId="0" borderId="24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vertical="center"/>
    </xf>
  </cellXfs>
  <cellStyles count="4">
    <cellStyle name="Dziesiętny" xfId="3" builtinId="3"/>
    <cellStyle name="Normalny" xfId="0" builtinId="0"/>
    <cellStyle name="Normalny 2" xfId="2"/>
    <cellStyle name="Normalny_bilans_200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0"/>
  <sheetViews>
    <sheetView topLeftCell="A13" workbookViewId="0">
      <selection activeCell="C42" sqref="C42"/>
    </sheetView>
  </sheetViews>
  <sheetFormatPr defaultRowHeight="15.6"/>
  <cols>
    <col min="1" max="1" width="6.44140625" customWidth="1"/>
    <col min="2" max="2" width="52" customWidth="1"/>
    <col min="3" max="4" width="18.6640625" customWidth="1"/>
    <col min="5" max="5" width="7.33203125" customWidth="1"/>
    <col min="6" max="6" width="45.44140625" customWidth="1"/>
    <col min="7" max="8" width="18.6640625" customWidth="1"/>
    <col min="10" max="10" width="9.6640625" bestFit="1" customWidth="1"/>
    <col min="11" max="11" width="16" bestFit="1" customWidth="1"/>
    <col min="13" max="13" width="12.33203125" bestFit="1" customWidth="1"/>
  </cols>
  <sheetData>
    <row r="1" spans="1:14" ht="18.75" customHeight="1">
      <c r="A1" s="137" t="s">
        <v>149</v>
      </c>
      <c r="B1" s="137"/>
      <c r="C1" s="137"/>
      <c r="D1" s="137"/>
      <c r="E1" s="137"/>
      <c r="F1" s="137"/>
      <c r="G1" s="137"/>
      <c r="H1" s="137"/>
    </row>
    <row r="2" spans="1:14" ht="4.5" customHeight="1" thickBot="1">
      <c r="A2" s="67"/>
      <c r="B2" s="67"/>
      <c r="C2" s="67"/>
      <c r="D2" s="67"/>
      <c r="E2" s="67"/>
      <c r="F2" s="67"/>
      <c r="G2" s="67"/>
      <c r="H2" s="67"/>
    </row>
    <row r="3" spans="1:14" ht="15.75" customHeight="1">
      <c r="A3" s="138" t="s">
        <v>0</v>
      </c>
      <c r="B3" s="138" t="s">
        <v>1</v>
      </c>
      <c r="C3" s="144" t="s">
        <v>103</v>
      </c>
      <c r="D3" s="145"/>
      <c r="E3" s="138" t="s">
        <v>0</v>
      </c>
      <c r="F3" s="138" t="s">
        <v>68</v>
      </c>
      <c r="G3" s="140" t="s">
        <v>104</v>
      </c>
      <c r="H3" s="141"/>
    </row>
    <row r="4" spans="1:14" ht="16.5" customHeight="1" thickBot="1">
      <c r="A4" s="139"/>
      <c r="B4" s="139"/>
      <c r="C4" s="85" t="s">
        <v>152</v>
      </c>
      <c r="D4" s="74" t="s">
        <v>150</v>
      </c>
      <c r="E4" s="139"/>
      <c r="F4" s="139"/>
      <c r="G4" s="86" t="s">
        <v>152</v>
      </c>
      <c r="H4" s="74" t="s">
        <v>150</v>
      </c>
    </row>
    <row r="5" spans="1:14" ht="20.25" customHeight="1">
      <c r="A5" s="2" t="s">
        <v>2</v>
      </c>
      <c r="B5" s="3" t="s">
        <v>3</v>
      </c>
      <c r="C5" s="4">
        <f>C6+C11+C24+C44</f>
        <v>54172306.090000004</v>
      </c>
      <c r="D5" s="4">
        <f>D6+D11+D24+D44</f>
        <v>55179681.030000001</v>
      </c>
      <c r="E5" s="20" t="s">
        <v>2</v>
      </c>
      <c r="F5" s="27" t="s">
        <v>69</v>
      </c>
      <c r="G5" s="4">
        <f>G6+G10+G11+G14+G15</f>
        <v>58306327.29999999</v>
      </c>
      <c r="H5" s="4">
        <f>H6+H10+H11+H14+H15</f>
        <v>62009695.869999997</v>
      </c>
    </row>
    <row r="6" spans="1:14" ht="21" customHeight="1">
      <c r="A6" s="80" t="s">
        <v>4</v>
      </c>
      <c r="B6" s="81" t="s">
        <v>5</v>
      </c>
      <c r="C6" s="7">
        <v>0</v>
      </c>
      <c r="D6" s="7">
        <v>0</v>
      </c>
      <c r="E6" s="75" t="s">
        <v>4</v>
      </c>
      <c r="F6" s="76" t="s">
        <v>123</v>
      </c>
      <c r="G6" s="84">
        <f>SUM(G7:G9)</f>
        <v>43359224.949999996</v>
      </c>
      <c r="H6" s="72">
        <f>SUM(H7:H9)</f>
        <v>44163261.450000003</v>
      </c>
      <c r="N6" t="s">
        <v>144</v>
      </c>
    </row>
    <row r="7" spans="1:14" ht="15" customHeight="1">
      <c r="A7" s="8" t="s">
        <v>6</v>
      </c>
      <c r="B7" s="9" t="s">
        <v>7</v>
      </c>
      <c r="C7" s="10"/>
      <c r="D7" s="10"/>
      <c r="E7" s="14">
        <v>1</v>
      </c>
      <c r="F7" s="60" t="s">
        <v>105</v>
      </c>
      <c r="G7" s="72">
        <v>662495.18000000005</v>
      </c>
      <c r="H7" s="72">
        <v>662495.18000000005</v>
      </c>
    </row>
    <row r="8" spans="1:14" ht="15" customHeight="1">
      <c r="A8" s="8" t="s">
        <v>8</v>
      </c>
      <c r="B8" s="9" t="s">
        <v>9</v>
      </c>
      <c r="C8" s="10"/>
      <c r="D8" s="10"/>
      <c r="E8" s="14">
        <v>2</v>
      </c>
      <c r="F8" s="60" t="s">
        <v>106</v>
      </c>
      <c r="G8" s="72">
        <v>531506.93999999994</v>
      </c>
      <c r="H8" s="72">
        <v>815411.46</v>
      </c>
    </row>
    <row r="9" spans="1:14" ht="15" customHeight="1">
      <c r="A9" s="8" t="s">
        <v>10</v>
      </c>
      <c r="B9" s="9" t="s">
        <v>11</v>
      </c>
      <c r="C9" s="10">
        <v>0</v>
      </c>
      <c r="D9" s="10">
        <v>0</v>
      </c>
      <c r="E9" s="14">
        <v>3</v>
      </c>
      <c r="F9" s="60" t="s">
        <v>107</v>
      </c>
      <c r="G9" s="72">
        <v>42165222.829999998</v>
      </c>
      <c r="H9" s="72">
        <v>42685354.810000002</v>
      </c>
    </row>
    <row r="10" spans="1:14" ht="15" customHeight="1">
      <c r="A10" s="8" t="s">
        <v>12</v>
      </c>
      <c r="B10" s="9" t="s">
        <v>13</v>
      </c>
      <c r="C10" s="10"/>
      <c r="D10" s="10"/>
      <c r="E10" s="17" t="s">
        <v>14</v>
      </c>
      <c r="F10" s="61" t="s">
        <v>143</v>
      </c>
      <c r="G10" s="84">
        <v>12316570.369999999</v>
      </c>
      <c r="H10" s="84">
        <v>12613771.77</v>
      </c>
    </row>
    <row r="11" spans="1:14" ht="15" customHeight="1">
      <c r="A11" s="80" t="s">
        <v>14</v>
      </c>
      <c r="B11" s="81" t="s">
        <v>15</v>
      </c>
      <c r="C11" s="34">
        <f>C17+C15+C14+C13+C22</f>
        <v>49498074.700000003</v>
      </c>
      <c r="D11" s="34">
        <v>50273345.759999998</v>
      </c>
      <c r="E11" s="17" t="s">
        <v>24</v>
      </c>
      <c r="F11" s="27" t="s">
        <v>148</v>
      </c>
      <c r="G11" s="22">
        <f>1404824</f>
        <v>1404824</v>
      </c>
      <c r="H11" s="22">
        <v>645844</v>
      </c>
    </row>
    <row r="12" spans="1:14" ht="15" customHeight="1">
      <c r="A12" s="8" t="s">
        <v>6</v>
      </c>
      <c r="B12" s="9" t="s">
        <v>16</v>
      </c>
      <c r="C12" s="10">
        <v>51191280.460000001</v>
      </c>
      <c r="D12" s="10">
        <v>50273345.759999998</v>
      </c>
      <c r="E12" s="17"/>
      <c r="F12" s="11" t="s">
        <v>121</v>
      </c>
      <c r="G12" s="55"/>
      <c r="H12" s="55"/>
    </row>
    <row r="13" spans="1:14" ht="15" customHeight="1">
      <c r="A13" s="8"/>
      <c r="B13" s="11" t="s">
        <v>17</v>
      </c>
      <c r="C13" s="13">
        <v>35039526.479999997</v>
      </c>
      <c r="D13" s="13">
        <v>35340234.770000003</v>
      </c>
      <c r="E13" s="17" t="s">
        <v>28</v>
      </c>
      <c r="F13" s="11" t="s">
        <v>124</v>
      </c>
      <c r="G13" s="55"/>
      <c r="H13" s="55"/>
      <c r="K13" s="70"/>
    </row>
    <row r="14" spans="1:14" ht="15" customHeight="1">
      <c r="A14" s="8"/>
      <c r="B14" s="11" t="s">
        <v>18</v>
      </c>
      <c r="C14" s="13">
        <v>14063122.59</v>
      </c>
      <c r="D14" s="13">
        <v>14703145.24</v>
      </c>
      <c r="E14" s="17" t="s">
        <v>39</v>
      </c>
      <c r="F14" s="83" t="s">
        <v>101</v>
      </c>
      <c r="G14" s="23">
        <v>252866.73</v>
      </c>
      <c r="H14" s="23">
        <v>2961734.76</v>
      </c>
    </row>
    <row r="15" spans="1:14" ht="15" customHeight="1">
      <c r="A15" s="8"/>
      <c r="B15" s="11" t="s">
        <v>19</v>
      </c>
      <c r="C15" s="13">
        <v>376071.46</v>
      </c>
      <c r="D15" s="13">
        <v>229449.57</v>
      </c>
      <c r="E15" s="17" t="s">
        <v>70</v>
      </c>
      <c r="F15" s="11" t="s">
        <v>102</v>
      </c>
      <c r="G15" s="13">
        <v>972841.25</v>
      </c>
      <c r="H15" s="13">
        <v>1625083.89</v>
      </c>
      <c r="J15">
        <v>842841.3</v>
      </c>
    </row>
    <row r="16" spans="1:14" ht="15" customHeight="1">
      <c r="A16" s="8"/>
      <c r="B16" s="11" t="s">
        <v>20</v>
      </c>
      <c r="C16" s="13">
        <v>0</v>
      </c>
      <c r="D16" s="13"/>
      <c r="E16" s="24" t="s">
        <v>71</v>
      </c>
      <c r="F16" s="32" t="s">
        <v>72</v>
      </c>
      <c r="G16" s="25"/>
      <c r="H16" s="25"/>
    </row>
    <row r="17" spans="1:11" ht="15" customHeight="1">
      <c r="A17" s="8"/>
      <c r="B17" s="11" t="s">
        <v>21</v>
      </c>
      <c r="C17" s="13">
        <v>0</v>
      </c>
      <c r="D17" s="13">
        <v>516.17999999999995</v>
      </c>
      <c r="E17" s="20" t="s">
        <v>43</v>
      </c>
      <c r="F17" s="48" t="s">
        <v>73</v>
      </c>
      <c r="G17" s="57">
        <f>G26+G35+G59</f>
        <v>9613813.0799999982</v>
      </c>
      <c r="H17" s="57">
        <f>H26+H35+H59</f>
        <v>8186686.3700000001</v>
      </c>
      <c r="I17">
        <v>9613501.8499999996</v>
      </c>
      <c r="J17" s="70">
        <f>G17-I17</f>
        <v>311.22999999858439</v>
      </c>
    </row>
    <row r="18" spans="1:11" ht="15" customHeight="1">
      <c r="A18" s="8" t="s">
        <v>8</v>
      </c>
      <c r="B18" s="9" t="s">
        <v>22</v>
      </c>
      <c r="C18" s="52" t="s">
        <v>138</v>
      </c>
      <c r="D18" s="52" t="s">
        <v>138</v>
      </c>
      <c r="E18" s="50" t="s">
        <v>4</v>
      </c>
      <c r="F18" s="51" t="s">
        <v>74</v>
      </c>
      <c r="G18" s="58" t="s">
        <v>138</v>
      </c>
      <c r="H18" s="58" t="s">
        <v>138</v>
      </c>
      <c r="K18" t="s">
        <v>144</v>
      </c>
    </row>
    <row r="19" spans="1:11" ht="15" customHeight="1">
      <c r="A19" s="8" t="s">
        <v>10</v>
      </c>
      <c r="B19" s="9" t="s">
        <v>23</v>
      </c>
      <c r="C19" s="52" t="s">
        <v>138</v>
      </c>
      <c r="D19" s="52" t="s">
        <v>138</v>
      </c>
      <c r="E19" s="17" t="s">
        <v>6</v>
      </c>
      <c r="F19" s="49" t="s">
        <v>75</v>
      </c>
      <c r="G19" s="59" t="s">
        <v>138</v>
      </c>
      <c r="H19" s="59" t="s">
        <v>138</v>
      </c>
    </row>
    <row r="20" spans="1:11" ht="21" customHeight="1">
      <c r="A20" s="5" t="s">
        <v>24</v>
      </c>
      <c r="B20" s="6" t="s">
        <v>25</v>
      </c>
      <c r="C20" s="53" t="s">
        <v>138</v>
      </c>
      <c r="D20" s="53" t="s">
        <v>138</v>
      </c>
      <c r="E20" s="17" t="s">
        <v>8</v>
      </c>
      <c r="F20" s="11" t="s">
        <v>76</v>
      </c>
      <c r="G20" s="52" t="s">
        <v>138</v>
      </c>
      <c r="H20" s="52" t="s">
        <v>138</v>
      </c>
    </row>
    <row r="21" spans="1:11" ht="15" customHeight="1">
      <c r="A21" s="8" t="s">
        <v>6</v>
      </c>
      <c r="B21" s="9" t="s">
        <v>26</v>
      </c>
      <c r="C21" s="52" t="s">
        <v>138</v>
      </c>
      <c r="D21" s="52" t="s">
        <v>138</v>
      </c>
      <c r="E21" s="17"/>
      <c r="F21" s="11" t="s">
        <v>77</v>
      </c>
      <c r="G21" s="55" t="s">
        <v>138</v>
      </c>
      <c r="H21" s="55" t="s">
        <v>138</v>
      </c>
    </row>
    <row r="22" spans="1:11" ht="30" customHeight="1">
      <c r="A22" s="8" t="s">
        <v>8</v>
      </c>
      <c r="B22" s="9" t="s">
        <v>110</v>
      </c>
      <c r="C22" s="52">
        <v>19354.169999999998</v>
      </c>
      <c r="D22" s="52" t="s">
        <v>138</v>
      </c>
      <c r="E22" s="17"/>
      <c r="F22" s="11" t="s">
        <v>78</v>
      </c>
      <c r="G22" s="55" t="s">
        <v>138</v>
      </c>
      <c r="H22" s="55" t="s">
        <v>138</v>
      </c>
    </row>
    <row r="23" spans="1:11" ht="15" customHeight="1">
      <c r="A23" s="8" t="s">
        <v>10</v>
      </c>
      <c r="B23" s="9" t="s">
        <v>27</v>
      </c>
      <c r="C23" s="52" t="s">
        <v>138</v>
      </c>
      <c r="D23" s="52" t="s">
        <v>138</v>
      </c>
      <c r="E23" s="17" t="s">
        <v>10</v>
      </c>
      <c r="F23" s="11" t="s">
        <v>79</v>
      </c>
      <c r="G23" s="52" t="s">
        <v>138</v>
      </c>
      <c r="H23" s="52" t="s">
        <v>138</v>
      </c>
    </row>
    <row r="24" spans="1:11" ht="20.25" customHeight="1">
      <c r="A24" s="20" t="s">
        <v>28</v>
      </c>
      <c r="B24" s="21" t="s">
        <v>29</v>
      </c>
      <c r="C24" s="82">
        <f>C25</f>
        <v>4674231.3899999997</v>
      </c>
      <c r="D24" s="82">
        <f>D25</f>
        <v>4906335.2699999996</v>
      </c>
      <c r="E24" s="17"/>
      <c r="F24" s="11" t="s">
        <v>80</v>
      </c>
      <c r="G24" s="55" t="s">
        <v>138</v>
      </c>
      <c r="H24" s="55" t="s">
        <v>138</v>
      </c>
    </row>
    <row r="25" spans="1:11" ht="15" customHeight="1">
      <c r="A25" s="17" t="s">
        <v>6</v>
      </c>
      <c r="B25" s="18" t="s">
        <v>30</v>
      </c>
      <c r="C25" s="54">
        <v>4674231.3899999997</v>
      </c>
      <c r="D25" s="54">
        <v>4906335.2699999996</v>
      </c>
      <c r="E25" s="17"/>
      <c r="F25" s="11" t="s">
        <v>81</v>
      </c>
      <c r="G25" s="55" t="s">
        <v>138</v>
      </c>
      <c r="H25" s="55" t="s">
        <v>138</v>
      </c>
    </row>
    <row r="26" spans="1:11" ht="15" customHeight="1">
      <c r="A26" s="17" t="s">
        <v>8</v>
      </c>
      <c r="B26" s="18" t="s">
        <v>5</v>
      </c>
      <c r="C26" s="55" t="s">
        <v>138</v>
      </c>
      <c r="D26" s="55" t="s">
        <v>138</v>
      </c>
      <c r="E26" s="75" t="s">
        <v>14</v>
      </c>
      <c r="F26" s="76" t="s">
        <v>82</v>
      </c>
      <c r="G26" s="77">
        <f>G29</f>
        <v>762101.5</v>
      </c>
      <c r="H26" s="77">
        <f>H29</f>
        <v>685909.6</v>
      </c>
    </row>
    <row r="27" spans="1:11" ht="15" customHeight="1">
      <c r="A27" s="17" t="s">
        <v>10</v>
      </c>
      <c r="B27" s="18" t="s">
        <v>31</v>
      </c>
      <c r="C27" s="55" t="s">
        <v>138</v>
      </c>
      <c r="D27" s="55" t="s">
        <v>138</v>
      </c>
      <c r="E27" s="17" t="s">
        <v>6</v>
      </c>
      <c r="F27" s="11" t="s">
        <v>83</v>
      </c>
      <c r="G27" s="55" t="s">
        <v>138</v>
      </c>
      <c r="H27" s="55" t="s">
        <v>138</v>
      </c>
    </row>
    <row r="28" spans="1:11" ht="30" customHeight="1">
      <c r="A28" s="17"/>
      <c r="B28" s="18" t="s">
        <v>32</v>
      </c>
      <c r="C28" s="55" t="s">
        <v>138</v>
      </c>
      <c r="D28" s="55" t="s">
        <v>138</v>
      </c>
      <c r="E28" s="17" t="s">
        <v>8</v>
      </c>
      <c r="F28" s="60" t="s">
        <v>125</v>
      </c>
      <c r="G28" s="55" t="s">
        <v>138</v>
      </c>
      <c r="H28" s="55" t="s">
        <v>138</v>
      </c>
    </row>
    <row r="29" spans="1:11" ht="15" customHeight="1">
      <c r="A29" s="17"/>
      <c r="B29" s="18" t="s">
        <v>33</v>
      </c>
      <c r="C29" s="55" t="s">
        <v>138</v>
      </c>
      <c r="D29" s="55" t="s">
        <v>138</v>
      </c>
      <c r="E29" s="17" t="s">
        <v>10</v>
      </c>
      <c r="F29" s="11" t="s">
        <v>84</v>
      </c>
      <c r="G29" s="13">
        <f>762101.5</f>
        <v>762101.5</v>
      </c>
      <c r="H29" s="13">
        <f>H34</f>
        <v>685909.6</v>
      </c>
    </row>
    <row r="30" spans="1:11" ht="15" customHeight="1">
      <c r="A30" s="17"/>
      <c r="B30" s="18" t="s">
        <v>34</v>
      </c>
      <c r="C30" s="55" t="s">
        <v>138</v>
      </c>
      <c r="D30" s="55" t="s">
        <v>138</v>
      </c>
      <c r="E30" s="17"/>
      <c r="F30" s="11" t="s">
        <v>85</v>
      </c>
      <c r="G30" s="55" t="s">
        <v>138</v>
      </c>
      <c r="H30" s="55" t="s">
        <v>138</v>
      </c>
    </row>
    <row r="31" spans="1:11" ht="15" customHeight="1">
      <c r="A31" s="17"/>
      <c r="B31" s="18" t="s">
        <v>35</v>
      </c>
      <c r="C31" s="55" t="s">
        <v>138</v>
      </c>
      <c r="D31" s="55" t="s">
        <v>138</v>
      </c>
      <c r="E31" s="17"/>
      <c r="F31" s="11" t="s">
        <v>146</v>
      </c>
      <c r="G31" s="55" t="s">
        <v>138</v>
      </c>
      <c r="H31" s="55" t="s">
        <v>138</v>
      </c>
    </row>
    <row r="32" spans="1:11" ht="15" customHeight="1">
      <c r="A32" s="17"/>
      <c r="B32" s="18" t="s">
        <v>36</v>
      </c>
      <c r="C32" s="55" t="s">
        <v>138</v>
      </c>
      <c r="D32" s="55" t="s">
        <v>138</v>
      </c>
      <c r="E32" s="17"/>
      <c r="F32" s="11" t="s">
        <v>87</v>
      </c>
      <c r="G32" s="55" t="s">
        <v>138</v>
      </c>
      <c r="H32" s="55" t="s">
        <v>138</v>
      </c>
    </row>
    <row r="33" spans="1:10" ht="29.25" customHeight="1">
      <c r="A33" s="17"/>
      <c r="B33" s="62" t="s">
        <v>111</v>
      </c>
      <c r="C33" s="55" t="s">
        <v>138</v>
      </c>
      <c r="D33" s="55" t="s">
        <v>138</v>
      </c>
      <c r="E33" s="17"/>
      <c r="F33" s="60" t="s">
        <v>132</v>
      </c>
      <c r="G33" s="55" t="s">
        <v>138</v>
      </c>
      <c r="H33" s="55" t="s">
        <v>138</v>
      </c>
    </row>
    <row r="34" spans="1:10" ht="15" customHeight="1">
      <c r="A34" s="17"/>
      <c r="B34" s="62" t="s">
        <v>33</v>
      </c>
      <c r="C34" s="55" t="s">
        <v>138</v>
      </c>
      <c r="D34" s="55" t="s">
        <v>138</v>
      </c>
      <c r="E34" s="17"/>
      <c r="F34" s="11" t="s">
        <v>133</v>
      </c>
      <c r="G34" s="13">
        <v>762101.5</v>
      </c>
      <c r="H34" s="13">
        <v>685909.6</v>
      </c>
      <c r="J34" t="s">
        <v>147</v>
      </c>
    </row>
    <row r="35" spans="1:10" ht="15" customHeight="1">
      <c r="A35" s="17"/>
      <c r="B35" s="62" t="s">
        <v>34</v>
      </c>
      <c r="C35" s="55" t="s">
        <v>138</v>
      </c>
      <c r="D35" s="55" t="s">
        <v>138</v>
      </c>
      <c r="E35" s="75" t="s">
        <v>24</v>
      </c>
      <c r="F35" s="76" t="s">
        <v>88</v>
      </c>
      <c r="G35" s="22">
        <f>G46+G58</f>
        <v>6785158.3699999992</v>
      </c>
      <c r="H35" s="22">
        <f>H46+H58</f>
        <v>5247727.95</v>
      </c>
    </row>
    <row r="36" spans="1:10" ht="15" customHeight="1">
      <c r="A36" s="17"/>
      <c r="B36" s="62" t="s">
        <v>35</v>
      </c>
      <c r="C36" s="55" t="s">
        <v>138</v>
      </c>
      <c r="D36" s="55" t="s">
        <v>138</v>
      </c>
      <c r="E36" s="17" t="s">
        <v>6</v>
      </c>
      <c r="F36" s="11" t="s">
        <v>83</v>
      </c>
      <c r="G36" s="55" t="s">
        <v>138</v>
      </c>
      <c r="H36" s="55" t="s">
        <v>138</v>
      </c>
    </row>
    <row r="37" spans="1:10" ht="15" customHeight="1">
      <c r="A37" s="17"/>
      <c r="B37" s="62" t="s">
        <v>36</v>
      </c>
      <c r="C37" s="55" t="s">
        <v>138</v>
      </c>
      <c r="D37" s="55" t="s">
        <v>138</v>
      </c>
      <c r="E37" s="17"/>
      <c r="F37" s="11" t="s">
        <v>89</v>
      </c>
      <c r="G37" s="55" t="s">
        <v>138</v>
      </c>
      <c r="H37" s="55" t="s">
        <v>138</v>
      </c>
    </row>
    <row r="38" spans="1:10" ht="15" customHeight="1">
      <c r="A38" s="17"/>
      <c r="B38" s="19" t="s">
        <v>112</v>
      </c>
      <c r="C38" s="56"/>
      <c r="D38" s="56"/>
      <c r="E38" s="17"/>
      <c r="F38" s="11" t="s">
        <v>54</v>
      </c>
      <c r="G38" s="55" t="s">
        <v>138</v>
      </c>
      <c r="H38" s="55" t="s">
        <v>138</v>
      </c>
    </row>
    <row r="39" spans="1:10" ht="15" customHeight="1">
      <c r="A39" s="17"/>
      <c r="B39" s="19" t="s">
        <v>33</v>
      </c>
      <c r="C39" s="56" t="s">
        <v>138</v>
      </c>
      <c r="D39" s="56" t="s">
        <v>138</v>
      </c>
      <c r="E39" s="17"/>
      <c r="F39" s="11" t="s">
        <v>55</v>
      </c>
      <c r="G39" s="55" t="s">
        <v>138</v>
      </c>
      <c r="H39" s="55" t="s">
        <v>138</v>
      </c>
    </row>
    <row r="40" spans="1:10" ht="15" customHeight="1">
      <c r="A40" s="17"/>
      <c r="B40" s="18" t="s">
        <v>34</v>
      </c>
      <c r="C40" s="55" t="s">
        <v>138</v>
      </c>
      <c r="D40" s="55" t="s">
        <v>138</v>
      </c>
      <c r="E40" s="17"/>
      <c r="F40" s="11" t="s">
        <v>56</v>
      </c>
      <c r="G40" s="55" t="s">
        <v>138</v>
      </c>
      <c r="H40" s="55" t="s">
        <v>138</v>
      </c>
    </row>
    <row r="41" spans="1:10" ht="31.5" customHeight="1">
      <c r="A41" s="17"/>
      <c r="B41" s="18" t="s">
        <v>35</v>
      </c>
      <c r="C41" s="13" t="s">
        <v>138</v>
      </c>
      <c r="D41" s="13" t="s">
        <v>138</v>
      </c>
      <c r="E41" s="17" t="s">
        <v>8</v>
      </c>
      <c r="F41" s="60" t="s">
        <v>125</v>
      </c>
      <c r="G41" s="55" t="s">
        <v>138</v>
      </c>
      <c r="H41" s="55" t="s">
        <v>138</v>
      </c>
    </row>
    <row r="42" spans="1:10" ht="15" customHeight="1">
      <c r="A42" s="17"/>
      <c r="B42" s="18" t="s">
        <v>36</v>
      </c>
      <c r="C42" s="55" t="s">
        <v>138</v>
      </c>
      <c r="D42" s="55" t="s">
        <v>138</v>
      </c>
      <c r="E42" s="17"/>
      <c r="F42" s="60" t="s">
        <v>89</v>
      </c>
      <c r="G42" s="55" t="s">
        <v>138</v>
      </c>
      <c r="H42" s="55" t="s">
        <v>138</v>
      </c>
    </row>
    <row r="43" spans="1:10" ht="15" customHeight="1">
      <c r="A43" s="17" t="s">
        <v>12</v>
      </c>
      <c r="B43" s="18" t="s">
        <v>38</v>
      </c>
      <c r="C43" s="55" t="s">
        <v>138</v>
      </c>
      <c r="D43" s="55" t="s">
        <v>138</v>
      </c>
      <c r="E43" s="17"/>
      <c r="F43" s="60" t="s">
        <v>54</v>
      </c>
      <c r="G43" s="55" t="s">
        <v>138</v>
      </c>
      <c r="H43" s="55" t="s">
        <v>138</v>
      </c>
    </row>
    <row r="44" spans="1:10" ht="20.25" customHeight="1">
      <c r="A44" s="20" t="s">
        <v>39</v>
      </c>
      <c r="B44" s="21" t="s">
        <v>40</v>
      </c>
      <c r="C44" s="54"/>
      <c r="D44" s="54"/>
      <c r="E44" s="17"/>
      <c r="F44" s="60" t="s">
        <v>55</v>
      </c>
      <c r="G44" s="55" t="s">
        <v>138</v>
      </c>
      <c r="H44" s="55" t="s">
        <v>138</v>
      </c>
    </row>
    <row r="45" spans="1:10" ht="15" customHeight="1">
      <c r="A45" s="17" t="s">
        <v>6</v>
      </c>
      <c r="B45" s="18" t="s">
        <v>41</v>
      </c>
      <c r="C45" s="55" t="s">
        <v>138</v>
      </c>
      <c r="D45" s="55" t="s">
        <v>138</v>
      </c>
      <c r="E45" s="17"/>
      <c r="F45" s="60" t="s">
        <v>56</v>
      </c>
      <c r="G45" s="55" t="s">
        <v>138</v>
      </c>
      <c r="H45" s="55" t="s">
        <v>138</v>
      </c>
    </row>
    <row r="46" spans="1:10" ht="15" customHeight="1">
      <c r="A46" s="17" t="s">
        <v>8</v>
      </c>
      <c r="B46" s="18" t="s">
        <v>42</v>
      </c>
      <c r="C46" s="55"/>
      <c r="D46" s="55"/>
      <c r="E46" s="17" t="s">
        <v>10</v>
      </c>
      <c r="F46" s="27" t="s">
        <v>84</v>
      </c>
      <c r="G46" s="34">
        <f>G50+G55+G57</f>
        <v>4216724.5299999993</v>
      </c>
      <c r="H46" s="34">
        <f>H50+H55+H57</f>
        <v>4173114.7800000003</v>
      </c>
    </row>
    <row r="47" spans="1:10" ht="20.25" customHeight="1">
      <c r="A47" s="20" t="s">
        <v>43</v>
      </c>
      <c r="B47" s="21" t="s">
        <v>44</v>
      </c>
      <c r="C47" s="22">
        <f>C48+C54+C74+C91</f>
        <v>14018715.119999999</v>
      </c>
      <c r="D47" s="22">
        <f>D48+D54+D74+D91</f>
        <v>15016701.210000001</v>
      </c>
      <c r="E47" s="17"/>
      <c r="F47" s="11" t="s">
        <v>85</v>
      </c>
      <c r="G47" s="55" t="s">
        <v>138</v>
      </c>
      <c r="H47" s="55" t="s">
        <v>138</v>
      </c>
    </row>
    <row r="48" spans="1:10" ht="15" customHeight="1">
      <c r="A48" s="14" t="s">
        <v>4</v>
      </c>
      <c r="B48" s="15" t="s">
        <v>45</v>
      </c>
      <c r="C48" s="54"/>
      <c r="D48" s="54"/>
      <c r="E48" s="17"/>
      <c r="F48" s="11" t="s">
        <v>86</v>
      </c>
      <c r="G48" s="55" t="s">
        <v>138</v>
      </c>
      <c r="H48" s="55" t="s">
        <v>138</v>
      </c>
    </row>
    <row r="49" spans="1:8" ht="15" customHeight="1">
      <c r="A49" s="17" t="s">
        <v>6</v>
      </c>
      <c r="B49" s="18" t="s">
        <v>46</v>
      </c>
      <c r="C49" s="55" t="s">
        <v>138</v>
      </c>
      <c r="D49" s="55" t="s">
        <v>138</v>
      </c>
      <c r="E49" s="17"/>
      <c r="F49" s="11" t="s">
        <v>87</v>
      </c>
      <c r="G49" s="55" t="s">
        <v>138</v>
      </c>
      <c r="H49" s="55" t="s">
        <v>138</v>
      </c>
    </row>
    <row r="50" spans="1:8" ht="15" customHeight="1">
      <c r="A50" s="17" t="s">
        <v>8</v>
      </c>
      <c r="B50" s="18" t="s">
        <v>47</v>
      </c>
      <c r="C50" s="55" t="s">
        <v>138</v>
      </c>
      <c r="D50" s="55" t="s">
        <v>138</v>
      </c>
      <c r="E50" s="17"/>
      <c r="F50" s="11" t="s">
        <v>90</v>
      </c>
      <c r="G50" s="10">
        <f>G52+G51</f>
        <v>3989279.63</v>
      </c>
      <c r="H50" s="10">
        <f>H52+H51</f>
        <v>3819576.66</v>
      </c>
    </row>
    <row r="51" spans="1:8" ht="15" customHeight="1">
      <c r="A51" s="17" t="s">
        <v>10</v>
      </c>
      <c r="B51" s="18" t="s">
        <v>48</v>
      </c>
      <c r="C51" s="55" t="s">
        <v>138</v>
      </c>
      <c r="D51" s="55" t="s">
        <v>138</v>
      </c>
      <c r="E51" s="17"/>
      <c r="F51" s="11" t="s">
        <v>54</v>
      </c>
      <c r="G51" s="13">
        <v>3614139.44</v>
      </c>
      <c r="H51" s="13">
        <v>3386050.06</v>
      </c>
    </row>
    <row r="52" spans="1:8" ht="15" customHeight="1">
      <c r="A52" s="17" t="s">
        <v>12</v>
      </c>
      <c r="B52" s="18" t="s">
        <v>49</v>
      </c>
      <c r="C52" s="55" t="s">
        <v>138</v>
      </c>
      <c r="D52" s="55" t="s">
        <v>138</v>
      </c>
      <c r="E52" s="17"/>
      <c r="F52" s="11" t="s">
        <v>91</v>
      </c>
      <c r="G52" s="13">
        <v>375140.19</v>
      </c>
      <c r="H52" s="13">
        <v>433526.6</v>
      </c>
    </row>
    <row r="53" spans="1:8" ht="15" customHeight="1">
      <c r="A53" s="17" t="s">
        <v>50</v>
      </c>
      <c r="B53" s="62" t="s">
        <v>142</v>
      </c>
      <c r="C53" s="55" t="s">
        <v>138</v>
      </c>
      <c r="D53" s="55" t="s">
        <v>138</v>
      </c>
      <c r="E53" s="17"/>
      <c r="F53" s="60" t="s">
        <v>139</v>
      </c>
      <c r="G53" s="55"/>
      <c r="H53" s="55"/>
    </row>
    <row r="54" spans="1:8" ht="20.25" customHeight="1">
      <c r="A54" s="20" t="s">
        <v>14</v>
      </c>
      <c r="B54" s="21" t="s">
        <v>51</v>
      </c>
      <c r="C54" s="22">
        <f>C65</f>
        <v>1262816.77</v>
      </c>
      <c r="D54" s="22">
        <f>D65</f>
        <v>1140843.4000000001</v>
      </c>
      <c r="E54" s="17"/>
      <c r="F54" s="11" t="s">
        <v>92</v>
      </c>
      <c r="G54" s="55"/>
      <c r="H54" s="55"/>
    </row>
    <row r="55" spans="1:8" ht="15" customHeight="1">
      <c r="A55" s="17" t="s">
        <v>6</v>
      </c>
      <c r="B55" s="18" t="s">
        <v>52</v>
      </c>
      <c r="C55" s="55" t="s">
        <v>138</v>
      </c>
      <c r="D55" s="55" t="s">
        <v>138</v>
      </c>
      <c r="E55" s="17"/>
      <c r="F55" s="11" t="s">
        <v>135</v>
      </c>
      <c r="G55" s="13">
        <v>143972.35999999999</v>
      </c>
      <c r="H55" s="13">
        <v>281469.93</v>
      </c>
    </row>
    <row r="56" spans="1:8" ht="15" customHeight="1">
      <c r="A56" s="17"/>
      <c r="B56" s="18" t="s">
        <v>53</v>
      </c>
      <c r="C56" s="55" t="s">
        <v>138</v>
      </c>
      <c r="D56" s="55" t="s">
        <v>138</v>
      </c>
      <c r="E56" s="17"/>
      <c r="F56" s="11" t="s">
        <v>93</v>
      </c>
      <c r="G56" s="55"/>
      <c r="H56" s="55"/>
    </row>
    <row r="57" spans="1:8" ht="15" customHeight="1">
      <c r="A57" s="17"/>
      <c r="B57" s="18" t="s">
        <v>54</v>
      </c>
      <c r="C57" s="55" t="s">
        <v>138</v>
      </c>
      <c r="D57" s="55" t="s">
        <v>138</v>
      </c>
      <c r="E57" s="17"/>
      <c r="F57" s="11" t="s">
        <v>94</v>
      </c>
      <c r="G57" s="13">
        <v>83472.539999999994</v>
      </c>
      <c r="H57" s="13">
        <v>72068.19</v>
      </c>
    </row>
    <row r="58" spans="1:8" ht="15" customHeight="1">
      <c r="A58" s="17"/>
      <c r="B58" s="18" t="s">
        <v>55</v>
      </c>
      <c r="C58" s="55" t="s">
        <v>138</v>
      </c>
      <c r="D58" s="55" t="s">
        <v>138</v>
      </c>
      <c r="E58" s="17" t="s">
        <v>12</v>
      </c>
      <c r="F58" s="11" t="s">
        <v>95</v>
      </c>
      <c r="G58" s="13">
        <v>2568433.84</v>
      </c>
      <c r="H58" s="13">
        <v>1074613.17</v>
      </c>
    </row>
    <row r="59" spans="1:8" ht="15" customHeight="1">
      <c r="A59" s="17"/>
      <c r="B59" s="62" t="s">
        <v>56</v>
      </c>
      <c r="C59" s="55" t="s">
        <v>138</v>
      </c>
      <c r="D59" s="55" t="s">
        <v>138</v>
      </c>
      <c r="E59" s="75" t="s">
        <v>28</v>
      </c>
      <c r="F59" s="76" t="s">
        <v>96</v>
      </c>
      <c r="G59" s="22">
        <f>G61+G62</f>
        <v>2066553.21</v>
      </c>
      <c r="H59" s="22">
        <f>H61+H62</f>
        <v>2253048.8200000003</v>
      </c>
    </row>
    <row r="60" spans="1:8" ht="28.5" customHeight="1">
      <c r="A60" s="17" t="s">
        <v>8</v>
      </c>
      <c r="B60" s="62" t="s">
        <v>113</v>
      </c>
      <c r="C60" s="55" t="s">
        <v>138</v>
      </c>
      <c r="D60" s="55" t="s">
        <v>138</v>
      </c>
      <c r="E60" s="17" t="s">
        <v>6</v>
      </c>
      <c r="F60" s="11" t="s">
        <v>97</v>
      </c>
      <c r="G60" s="55" t="s">
        <v>138</v>
      </c>
      <c r="H60" s="55" t="s">
        <v>138</v>
      </c>
    </row>
    <row r="61" spans="1:8" ht="15" customHeight="1">
      <c r="A61" s="17"/>
      <c r="B61" s="62" t="s">
        <v>53</v>
      </c>
      <c r="C61" s="55" t="s">
        <v>138</v>
      </c>
      <c r="D61" s="55" t="s">
        <v>138</v>
      </c>
      <c r="E61" s="17" t="s">
        <v>8</v>
      </c>
      <c r="F61" s="61" t="s">
        <v>126</v>
      </c>
      <c r="G61" s="13">
        <v>157612.56</v>
      </c>
      <c r="H61" s="13">
        <v>14695.14</v>
      </c>
    </row>
    <row r="62" spans="1:8" ht="15" customHeight="1">
      <c r="A62" s="17"/>
      <c r="B62" s="62" t="s">
        <v>54</v>
      </c>
      <c r="C62" s="55" t="s">
        <v>138</v>
      </c>
      <c r="D62" s="55" t="s">
        <v>138</v>
      </c>
      <c r="E62" s="17" t="s">
        <v>10</v>
      </c>
      <c r="F62" s="11" t="s">
        <v>42</v>
      </c>
      <c r="G62" s="13">
        <f>G63+G64</f>
        <v>1908940.65</v>
      </c>
      <c r="H62" s="13">
        <f>H63+H64</f>
        <v>2238353.6800000002</v>
      </c>
    </row>
    <row r="63" spans="1:8" ht="15" customHeight="1">
      <c r="A63" s="17"/>
      <c r="B63" s="62" t="s">
        <v>55</v>
      </c>
      <c r="C63" s="55" t="s">
        <v>138</v>
      </c>
      <c r="D63" s="55" t="s">
        <v>138</v>
      </c>
      <c r="E63" s="17"/>
      <c r="F63" s="11" t="s">
        <v>98</v>
      </c>
      <c r="G63" s="13">
        <v>1727978.42</v>
      </c>
      <c r="H63" s="13">
        <v>1789145.78</v>
      </c>
    </row>
    <row r="64" spans="1:8" ht="15" customHeight="1" thickBot="1">
      <c r="A64" s="17"/>
      <c r="B64" s="62" t="s">
        <v>56</v>
      </c>
      <c r="C64" s="55" t="s">
        <v>138</v>
      </c>
      <c r="D64" s="55" t="s">
        <v>138</v>
      </c>
      <c r="E64" s="35"/>
      <c r="F64" s="36" t="s">
        <v>99</v>
      </c>
      <c r="G64" s="38">
        <v>180962.23</v>
      </c>
      <c r="H64" s="38">
        <v>449207.9</v>
      </c>
    </row>
    <row r="65" spans="1:13" ht="20.25" customHeight="1" thickBot="1">
      <c r="A65" s="17" t="s">
        <v>10</v>
      </c>
      <c r="B65" s="62" t="s">
        <v>57</v>
      </c>
      <c r="C65" s="13">
        <f>C66+C71+C72+C73</f>
        <v>1262816.77</v>
      </c>
      <c r="D65" s="13">
        <f>D66+D71+D72+D73</f>
        <v>1140843.4000000001</v>
      </c>
      <c r="E65" s="142" t="s">
        <v>100</v>
      </c>
      <c r="F65" s="143"/>
      <c r="G65" s="39">
        <f>G5+G17</f>
        <v>67920140.379999995</v>
      </c>
      <c r="H65" s="39">
        <f>H5+H17</f>
        <v>70196382.239999995</v>
      </c>
    </row>
    <row r="66" spans="1:13" ht="15" customHeight="1">
      <c r="A66" s="17"/>
      <c r="B66" s="62" t="s">
        <v>53</v>
      </c>
      <c r="C66" s="13">
        <v>882168.35</v>
      </c>
      <c r="D66" s="13">
        <v>815656.38</v>
      </c>
    </row>
    <row r="67" spans="1:13" ht="15" customHeight="1">
      <c r="A67" s="17"/>
      <c r="B67" s="62" t="s">
        <v>127</v>
      </c>
      <c r="C67" s="13">
        <v>882168.35</v>
      </c>
      <c r="D67" s="13">
        <v>815656.38</v>
      </c>
      <c r="F67" s="44"/>
    </row>
    <row r="68" spans="1:13" ht="15" customHeight="1">
      <c r="A68" s="17"/>
      <c r="B68" s="62" t="s">
        <v>140</v>
      </c>
      <c r="C68" s="13">
        <v>401645.41</v>
      </c>
      <c r="D68" s="13">
        <v>373948.93</v>
      </c>
      <c r="F68" s="45"/>
      <c r="G68" s="70">
        <f>G65-C97</f>
        <v>-270880.83000001311</v>
      </c>
    </row>
    <row r="69" spans="1:13" ht="15" customHeight="1">
      <c r="A69" s="17"/>
      <c r="B69" s="62" t="s">
        <v>130</v>
      </c>
      <c r="C69" s="55" t="s">
        <v>138</v>
      </c>
      <c r="D69" s="55" t="s">
        <v>138</v>
      </c>
    </row>
    <row r="70" spans="1:13" ht="15" customHeight="1">
      <c r="A70" s="17"/>
      <c r="B70" s="62" t="s">
        <v>140</v>
      </c>
      <c r="C70" s="55" t="s">
        <v>138</v>
      </c>
      <c r="D70" s="55" t="s">
        <v>138</v>
      </c>
    </row>
    <row r="71" spans="1:13" ht="47.25" customHeight="1">
      <c r="A71" s="17"/>
      <c r="B71" s="63" t="s">
        <v>141</v>
      </c>
      <c r="C71" s="23">
        <v>82260.740000000005</v>
      </c>
      <c r="D71" s="23">
        <v>42028.91</v>
      </c>
      <c r="H71" s="70">
        <f>C97-G65</f>
        <v>270880.83000001311</v>
      </c>
    </row>
    <row r="72" spans="1:13" ht="15" customHeight="1">
      <c r="A72" s="17"/>
      <c r="B72" s="62" t="s">
        <v>128</v>
      </c>
      <c r="C72" s="13">
        <v>264110.42</v>
      </c>
      <c r="D72" s="13">
        <v>261263.78</v>
      </c>
    </row>
    <row r="73" spans="1:13" ht="15" customHeight="1">
      <c r="A73" s="17"/>
      <c r="B73" s="62" t="s">
        <v>129</v>
      </c>
      <c r="C73" s="13">
        <v>34277.26</v>
      </c>
      <c r="D73" s="13">
        <v>21894.33</v>
      </c>
    </row>
    <row r="74" spans="1:13" ht="20.25" customHeight="1">
      <c r="A74" s="20" t="s">
        <v>24</v>
      </c>
      <c r="B74" s="21" t="s">
        <v>58</v>
      </c>
      <c r="C74" s="22">
        <f>C75+C90</f>
        <v>12271473.76</v>
      </c>
      <c r="D74" s="22">
        <f>D75+D90</f>
        <v>12667499.08</v>
      </c>
      <c r="H74" s="87">
        <f>H72+H16</f>
        <v>0</v>
      </c>
    </row>
    <row r="75" spans="1:13" ht="15" customHeight="1">
      <c r="A75" s="17" t="s">
        <v>6</v>
      </c>
      <c r="B75" s="18" t="s">
        <v>59</v>
      </c>
      <c r="C75" s="55">
        <f>C81+C86</f>
        <v>12181576.26</v>
      </c>
      <c r="D75" s="55">
        <f>D81+D86</f>
        <v>12296433.73</v>
      </c>
    </row>
    <row r="76" spans="1:13" ht="15" customHeight="1">
      <c r="A76" s="17"/>
      <c r="B76" s="18" t="s">
        <v>32</v>
      </c>
      <c r="C76" s="55" t="s">
        <v>138</v>
      </c>
      <c r="D76" s="55" t="s">
        <v>138</v>
      </c>
    </row>
    <row r="77" spans="1:13" ht="15" customHeight="1">
      <c r="A77" s="17"/>
      <c r="B77" s="18" t="s">
        <v>33</v>
      </c>
      <c r="C77" s="55" t="s">
        <v>138</v>
      </c>
      <c r="D77" s="55" t="s">
        <v>138</v>
      </c>
      <c r="M77" s="70">
        <f>G58-'2022'!H58</f>
        <v>-210189.98000000045</v>
      </c>
    </row>
    <row r="78" spans="1:13" ht="15" customHeight="1">
      <c r="A78" s="17"/>
      <c r="B78" s="18" t="s">
        <v>34</v>
      </c>
      <c r="C78" s="55" t="s">
        <v>138</v>
      </c>
      <c r="D78" s="55" t="s">
        <v>138</v>
      </c>
    </row>
    <row r="79" spans="1:13" ht="15" customHeight="1">
      <c r="A79" s="17"/>
      <c r="B79" s="18" t="s">
        <v>35</v>
      </c>
      <c r="C79" s="55" t="s">
        <v>138</v>
      </c>
      <c r="D79" s="55" t="s">
        <v>138</v>
      </c>
    </row>
    <row r="80" spans="1:13" ht="15" customHeight="1">
      <c r="A80" s="17"/>
      <c r="B80" s="18" t="s">
        <v>60</v>
      </c>
      <c r="C80" s="55" t="s">
        <v>138</v>
      </c>
      <c r="D80" s="55" t="s">
        <v>138</v>
      </c>
    </row>
    <row r="81" spans="1:7" ht="15" customHeight="1">
      <c r="A81" s="17"/>
      <c r="B81" s="18" t="s">
        <v>37</v>
      </c>
      <c r="C81" s="13">
        <v>5416434.0800000001</v>
      </c>
      <c r="D81" s="13">
        <v>6157276.0099999998</v>
      </c>
      <c r="G81" s="87"/>
    </row>
    <row r="82" spans="1:7" ht="15" customHeight="1">
      <c r="A82" s="17"/>
      <c r="B82" s="18" t="s">
        <v>33</v>
      </c>
      <c r="C82" s="55" t="s">
        <v>138</v>
      </c>
      <c r="D82" s="55" t="s">
        <v>138</v>
      </c>
    </row>
    <row r="83" spans="1:7" ht="15" customHeight="1">
      <c r="A83" s="17"/>
      <c r="B83" s="18" t="s">
        <v>34</v>
      </c>
      <c r="C83" s="55" t="s">
        <v>138</v>
      </c>
      <c r="D83" s="55" t="s">
        <v>138</v>
      </c>
    </row>
    <row r="84" spans="1:7" ht="15" customHeight="1">
      <c r="A84" s="17"/>
      <c r="B84" s="18" t="s">
        <v>35</v>
      </c>
      <c r="C84" s="55" t="s">
        <v>138</v>
      </c>
      <c r="D84" s="55" t="s">
        <v>138</v>
      </c>
    </row>
    <row r="85" spans="1:7" ht="15" customHeight="1">
      <c r="A85" s="17"/>
      <c r="B85" s="18" t="s">
        <v>60</v>
      </c>
      <c r="C85" s="13"/>
      <c r="D85" s="13"/>
    </row>
    <row r="86" spans="1:7" ht="15" customHeight="1">
      <c r="A86" s="17"/>
      <c r="B86" s="18" t="s">
        <v>61</v>
      </c>
      <c r="C86" s="13">
        <f>C87+C89</f>
        <v>6765142.1799999997</v>
      </c>
      <c r="D86" s="13">
        <v>6139157.7199999997</v>
      </c>
    </row>
    <row r="87" spans="1:7" ht="15" customHeight="1">
      <c r="A87" s="17"/>
      <c r="B87" s="18" t="s">
        <v>62</v>
      </c>
      <c r="C87" s="13">
        <v>6716839.0800000001</v>
      </c>
      <c r="D87" s="13">
        <v>6112899.1200000001</v>
      </c>
    </row>
    <row r="88" spans="1:7" ht="15" customHeight="1">
      <c r="A88" s="17"/>
      <c r="B88" s="18" t="s">
        <v>63</v>
      </c>
      <c r="C88" s="13"/>
      <c r="D88" s="13"/>
    </row>
    <row r="89" spans="1:7" ht="15" customHeight="1">
      <c r="A89" s="17"/>
      <c r="B89" s="18" t="s">
        <v>64</v>
      </c>
      <c r="C89" s="13">
        <v>48303.1</v>
      </c>
      <c r="D89" s="13">
        <v>26258.6</v>
      </c>
    </row>
    <row r="90" spans="1:7" ht="15" customHeight="1">
      <c r="A90" s="17" t="s">
        <v>8</v>
      </c>
      <c r="B90" s="18" t="s">
        <v>65</v>
      </c>
      <c r="C90" s="72">
        <v>89897.5</v>
      </c>
      <c r="D90" s="72">
        <v>371065.35</v>
      </c>
    </row>
    <row r="91" spans="1:7" ht="15" customHeight="1">
      <c r="A91" s="66" t="s">
        <v>28</v>
      </c>
      <c r="B91" s="78" t="s">
        <v>66</v>
      </c>
      <c r="C91" s="79">
        <f>C92+C93+C94</f>
        <v>484424.59</v>
      </c>
      <c r="D91" s="79">
        <v>1208358.73</v>
      </c>
    </row>
    <row r="92" spans="1:7" ht="15" customHeight="1">
      <c r="A92" s="65"/>
      <c r="B92" s="69" t="s">
        <v>120</v>
      </c>
      <c r="C92" s="88">
        <v>186912.55</v>
      </c>
      <c r="D92" s="73">
        <v>1156664.99</v>
      </c>
    </row>
    <row r="93" spans="1:7" ht="15" customHeight="1">
      <c r="A93" s="65"/>
      <c r="B93" s="69" t="s">
        <v>114</v>
      </c>
      <c r="C93" s="58">
        <v>291486.84000000003</v>
      </c>
      <c r="D93" s="64">
        <v>43252.42</v>
      </c>
    </row>
    <row r="94" spans="1:7" ht="15" customHeight="1">
      <c r="A94" s="65"/>
      <c r="B94" s="69" t="s">
        <v>115</v>
      </c>
      <c r="C94" s="64">
        <v>6025.2</v>
      </c>
      <c r="D94" s="64">
        <v>8441.32</v>
      </c>
    </row>
    <row r="95" spans="1:7" ht="15" customHeight="1">
      <c r="A95" s="66" t="s">
        <v>116</v>
      </c>
      <c r="B95" s="69" t="s">
        <v>118</v>
      </c>
      <c r="C95" s="58" t="s">
        <v>138</v>
      </c>
      <c r="D95" s="58" t="s">
        <v>138</v>
      </c>
    </row>
    <row r="96" spans="1:7" ht="15" customHeight="1">
      <c r="A96" s="66" t="s">
        <v>117</v>
      </c>
      <c r="B96" s="69" t="s">
        <v>119</v>
      </c>
      <c r="C96" s="58" t="s">
        <v>138</v>
      </c>
      <c r="D96" s="58" t="s">
        <v>138</v>
      </c>
    </row>
    <row r="97" spans="1:4" s="26" customFormat="1" ht="16.5" customHeight="1" thickBot="1">
      <c r="A97" s="135" t="s">
        <v>67</v>
      </c>
      <c r="B97" s="136"/>
      <c r="C97" s="71">
        <f>C5+C47</f>
        <v>68191021.210000008</v>
      </c>
      <c r="D97" s="71">
        <f>D5+D47</f>
        <v>70196382.24000001</v>
      </c>
    </row>
    <row r="98" spans="1:4">
      <c r="A98" t="s">
        <v>151</v>
      </c>
    </row>
    <row r="99" spans="1:4">
      <c r="B99" s="44"/>
    </row>
    <row r="100" spans="1:4">
      <c r="B100" s="68" t="s">
        <v>145</v>
      </c>
    </row>
  </sheetData>
  <mergeCells count="9">
    <mergeCell ref="A97:B97"/>
    <mergeCell ref="A1:H1"/>
    <mergeCell ref="E3:E4"/>
    <mergeCell ref="F3:F4"/>
    <mergeCell ref="G3:H3"/>
    <mergeCell ref="E65:F65"/>
    <mergeCell ref="A3:A4"/>
    <mergeCell ref="B3:B4"/>
    <mergeCell ref="C3:D3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"/>
  <sheetViews>
    <sheetView workbookViewId="0">
      <selection activeCell="J26" sqref="J26"/>
    </sheetView>
  </sheetViews>
  <sheetFormatPr defaultRowHeight="15.6"/>
  <cols>
    <col min="2" max="2" width="50.33203125" customWidth="1"/>
    <col min="3" max="3" width="19.5546875" customWidth="1"/>
    <col min="4" max="4" width="19.33203125" customWidth="1"/>
  </cols>
  <sheetData>
    <row r="1" spans="1:4" ht="15.75" customHeight="1">
      <c r="A1" s="138" t="s">
        <v>0</v>
      </c>
      <c r="B1" s="138" t="s">
        <v>68</v>
      </c>
      <c r="C1" s="140" t="s">
        <v>104</v>
      </c>
      <c r="D1" s="141"/>
    </row>
    <row r="2" spans="1:4" ht="16.2" thickBot="1">
      <c r="A2" s="139"/>
      <c r="B2" s="139"/>
      <c r="C2" s="1" t="s">
        <v>109</v>
      </c>
      <c r="D2" s="1" t="s">
        <v>108</v>
      </c>
    </row>
    <row r="3" spans="1:4" ht="20.25" customHeight="1">
      <c r="A3" s="20" t="s">
        <v>2</v>
      </c>
      <c r="B3" s="27" t="s">
        <v>69</v>
      </c>
      <c r="C3" s="43"/>
      <c r="D3" s="4"/>
    </row>
    <row r="4" spans="1:4" ht="20.25" customHeight="1">
      <c r="A4" s="14" t="s">
        <v>4</v>
      </c>
      <c r="B4" s="28" t="s">
        <v>123</v>
      </c>
      <c r="C4" s="29"/>
      <c r="D4" s="16"/>
    </row>
    <row r="5" spans="1:4" ht="20.25" customHeight="1">
      <c r="A5" s="14">
        <v>1</v>
      </c>
      <c r="B5" s="42" t="s">
        <v>105</v>
      </c>
      <c r="C5" s="29"/>
      <c r="D5" s="16"/>
    </row>
    <row r="6" spans="1:4" ht="20.25" customHeight="1">
      <c r="A6" s="14">
        <v>2</v>
      </c>
      <c r="B6" s="42" t="s">
        <v>106</v>
      </c>
      <c r="C6" s="29"/>
      <c r="D6" s="16"/>
    </row>
    <row r="7" spans="1:4" ht="20.25" customHeight="1">
      <c r="A7" s="14">
        <v>3</v>
      </c>
      <c r="B7" s="42" t="s">
        <v>107</v>
      </c>
      <c r="C7" s="29"/>
      <c r="D7" s="16"/>
    </row>
    <row r="8" spans="1:4" ht="20.25" customHeight="1">
      <c r="A8" s="14" t="s">
        <v>14</v>
      </c>
      <c r="B8" s="28" t="s">
        <v>131</v>
      </c>
      <c r="C8" s="29"/>
      <c r="D8" s="16"/>
    </row>
    <row r="9" spans="1:4" ht="20.25" customHeight="1">
      <c r="A9" s="14" t="s">
        <v>24</v>
      </c>
      <c r="B9" s="28" t="s">
        <v>121</v>
      </c>
      <c r="C9" s="29"/>
      <c r="D9" s="16"/>
    </row>
    <row r="10" spans="1:4" ht="20.25" customHeight="1">
      <c r="A10" s="14"/>
      <c r="B10" s="41" t="s">
        <v>122</v>
      </c>
      <c r="C10" s="29"/>
      <c r="D10" s="16"/>
    </row>
    <row r="11" spans="1:4" ht="20.25" customHeight="1">
      <c r="A11" s="14" t="s">
        <v>28</v>
      </c>
      <c r="B11" s="28" t="s">
        <v>124</v>
      </c>
      <c r="C11" s="29"/>
      <c r="D11" s="16"/>
    </row>
    <row r="12" spans="1:4" ht="20.25" customHeight="1">
      <c r="A12" s="14" t="s">
        <v>39</v>
      </c>
      <c r="B12" s="40" t="s">
        <v>101</v>
      </c>
      <c r="C12" s="30"/>
      <c r="D12" s="31"/>
    </row>
    <row r="13" spans="1:4" ht="20.25" customHeight="1">
      <c r="A13" s="14" t="s">
        <v>70</v>
      </c>
      <c r="B13" s="28" t="s">
        <v>102</v>
      </c>
      <c r="C13" s="29"/>
      <c r="D13" s="16"/>
    </row>
    <row r="14" spans="1:4" ht="33.75" customHeight="1">
      <c r="A14" s="24" t="s">
        <v>71</v>
      </c>
      <c r="B14" s="32" t="s">
        <v>72</v>
      </c>
      <c r="C14" s="33"/>
      <c r="D14" s="25"/>
    </row>
    <row r="15" spans="1:4" ht="20.25" customHeight="1">
      <c r="A15" s="20" t="s">
        <v>43</v>
      </c>
      <c r="B15" s="27" t="s">
        <v>73</v>
      </c>
      <c r="C15" s="34"/>
      <c r="D15" s="34"/>
    </row>
    <row r="16" spans="1:4" ht="20.25" customHeight="1">
      <c r="A16" s="14" t="s">
        <v>4</v>
      </c>
      <c r="B16" s="28" t="s">
        <v>74</v>
      </c>
      <c r="C16" s="47"/>
      <c r="D16" s="46"/>
    </row>
    <row r="17" spans="1:4" ht="20.25" customHeight="1">
      <c r="A17" s="17" t="s">
        <v>6</v>
      </c>
      <c r="B17" s="11" t="s">
        <v>75</v>
      </c>
      <c r="C17" s="12"/>
      <c r="D17" s="13"/>
    </row>
    <row r="18" spans="1:4" ht="20.25" customHeight="1">
      <c r="A18" s="17" t="s">
        <v>8</v>
      </c>
      <c r="B18" s="11" t="s">
        <v>76</v>
      </c>
      <c r="C18" s="10"/>
      <c r="D18" s="10"/>
    </row>
    <row r="19" spans="1:4" ht="20.25" customHeight="1">
      <c r="A19" s="17"/>
      <c r="B19" s="11" t="s">
        <v>77</v>
      </c>
      <c r="C19" s="12"/>
      <c r="D19" s="13"/>
    </row>
    <row r="20" spans="1:4" ht="20.25" customHeight="1">
      <c r="A20" s="17"/>
      <c r="B20" s="11" t="s">
        <v>78</v>
      </c>
      <c r="C20" s="12"/>
      <c r="D20" s="13"/>
    </row>
    <row r="21" spans="1:4" ht="20.25" customHeight="1">
      <c r="A21" s="17" t="s">
        <v>10</v>
      </c>
      <c r="B21" s="11" t="s">
        <v>79</v>
      </c>
      <c r="C21" s="10"/>
      <c r="D21" s="10"/>
    </row>
    <row r="22" spans="1:4" ht="20.25" customHeight="1">
      <c r="A22" s="17"/>
      <c r="B22" s="11" t="s">
        <v>80</v>
      </c>
      <c r="C22" s="12"/>
      <c r="D22" s="13"/>
    </row>
    <row r="23" spans="1:4" ht="20.25" customHeight="1">
      <c r="A23" s="17"/>
      <c r="B23" s="11" t="s">
        <v>81</v>
      </c>
      <c r="C23" s="12"/>
      <c r="D23" s="13"/>
    </row>
    <row r="24" spans="1:4" ht="20.25" customHeight="1">
      <c r="A24" s="14" t="s">
        <v>14</v>
      </c>
      <c r="B24" s="28" t="s">
        <v>82</v>
      </c>
      <c r="C24" s="16"/>
      <c r="D24" s="16"/>
    </row>
    <row r="25" spans="1:4" ht="20.25" customHeight="1">
      <c r="A25" s="17" t="s">
        <v>6</v>
      </c>
      <c r="B25" s="11" t="s">
        <v>83</v>
      </c>
      <c r="C25" s="12"/>
      <c r="D25" s="13"/>
    </row>
    <row r="26" spans="1:4" ht="29.25" customHeight="1">
      <c r="A26" s="17" t="s">
        <v>8</v>
      </c>
      <c r="B26" s="41" t="s">
        <v>125</v>
      </c>
      <c r="C26" s="12"/>
      <c r="D26" s="13"/>
    </row>
    <row r="27" spans="1:4" ht="20.25" customHeight="1">
      <c r="A27" s="17" t="s">
        <v>10</v>
      </c>
      <c r="B27" s="11" t="s">
        <v>84</v>
      </c>
      <c r="C27" s="13"/>
      <c r="D27" s="13"/>
    </row>
    <row r="28" spans="1:4" ht="20.25" customHeight="1">
      <c r="A28" s="17"/>
      <c r="B28" s="11" t="s">
        <v>85</v>
      </c>
      <c r="C28" s="12"/>
      <c r="D28" s="13"/>
    </row>
    <row r="29" spans="1:4" ht="20.25" customHeight="1">
      <c r="A29" s="17"/>
      <c r="B29" s="11" t="s">
        <v>86</v>
      </c>
      <c r="C29" s="12"/>
      <c r="D29" s="13"/>
    </row>
    <row r="30" spans="1:4" ht="20.25" customHeight="1">
      <c r="A30" s="17"/>
      <c r="B30" s="11" t="s">
        <v>87</v>
      </c>
      <c r="C30" s="12"/>
      <c r="D30" s="13"/>
    </row>
    <row r="31" spans="1:4" ht="20.25" customHeight="1">
      <c r="A31" s="17"/>
      <c r="B31" s="41" t="s">
        <v>132</v>
      </c>
      <c r="C31" s="12"/>
      <c r="D31" s="13"/>
    </row>
    <row r="32" spans="1:4" ht="20.25" customHeight="1">
      <c r="A32" s="17"/>
      <c r="B32" s="11" t="s">
        <v>133</v>
      </c>
      <c r="C32" s="12"/>
      <c r="D32" s="13"/>
    </row>
    <row r="33" spans="1:4" ht="20.25" customHeight="1">
      <c r="A33" s="14" t="s">
        <v>24</v>
      </c>
      <c r="B33" s="28" t="s">
        <v>88</v>
      </c>
      <c r="C33" s="12"/>
      <c r="D33" s="13"/>
    </row>
    <row r="34" spans="1:4" ht="20.25" customHeight="1">
      <c r="A34" s="17" t="s">
        <v>6</v>
      </c>
      <c r="B34" s="11" t="s">
        <v>83</v>
      </c>
      <c r="C34" s="13"/>
      <c r="D34" s="13"/>
    </row>
    <row r="35" spans="1:4" ht="20.25" customHeight="1">
      <c r="A35" s="17"/>
      <c r="B35" s="11" t="s">
        <v>89</v>
      </c>
      <c r="C35" s="12"/>
      <c r="D35" s="13"/>
    </row>
    <row r="36" spans="1:4" ht="20.25" customHeight="1">
      <c r="A36" s="17"/>
      <c r="B36" s="11" t="s">
        <v>54</v>
      </c>
      <c r="C36" s="12"/>
      <c r="D36" s="13"/>
    </row>
    <row r="37" spans="1:4" ht="20.25" customHeight="1">
      <c r="A37" s="17"/>
      <c r="B37" s="11" t="s">
        <v>55</v>
      </c>
      <c r="C37" s="12"/>
      <c r="D37" s="13"/>
    </row>
    <row r="38" spans="1:4" ht="20.25" customHeight="1">
      <c r="A38" s="17"/>
      <c r="B38" s="11" t="s">
        <v>56</v>
      </c>
      <c r="C38" s="12"/>
      <c r="D38" s="13"/>
    </row>
    <row r="39" spans="1:4" ht="30.75" customHeight="1">
      <c r="A39" s="17" t="s">
        <v>8</v>
      </c>
      <c r="B39" s="41" t="s">
        <v>125</v>
      </c>
      <c r="C39" s="12"/>
      <c r="D39" s="13"/>
    </row>
    <row r="40" spans="1:4" ht="20.25" customHeight="1">
      <c r="A40" s="17"/>
      <c r="B40" s="41" t="s">
        <v>89</v>
      </c>
      <c r="C40" s="12"/>
      <c r="D40" s="13"/>
    </row>
    <row r="41" spans="1:4" ht="20.25" customHeight="1">
      <c r="A41" s="17"/>
      <c r="B41" s="41" t="s">
        <v>54</v>
      </c>
      <c r="C41" s="12"/>
      <c r="D41" s="13"/>
    </row>
    <row r="42" spans="1:4" ht="20.25" customHeight="1">
      <c r="A42" s="17"/>
      <c r="B42" s="41" t="s">
        <v>55</v>
      </c>
      <c r="C42" s="12"/>
      <c r="D42" s="13"/>
    </row>
    <row r="43" spans="1:4" ht="20.25" customHeight="1">
      <c r="A43" s="17"/>
      <c r="B43" s="41" t="s">
        <v>56</v>
      </c>
      <c r="C43" s="12"/>
      <c r="D43" s="13"/>
    </row>
    <row r="44" spans="1:4" ht="20.25" customHeight="1">
      <c r="A44" s="17" t="s">
        <v>10</v>
      </c>
      <c r="B44" s="11" t="s">
        <v>84</v>
      </c>
      <c r="C44" s="10"/>
      <c r="D44" s="10"/>
    </row>
    <row r="45" spans="1:4" ht="20.25" customHeight="1">
      <c r="A45" s="17"/>
      <c r="B45" s="11" t="s">
        <v>85</v>
      </c>
      <c r="C45" s="12"/>
      <c r="D45" s="13"/>
    </row>
    <row r="46" spans="1:4" ht="20.25" customHeight="1">
      <c r="A46" s="17"/>
      <c r="B46" s="11" t="s">
        <v>86</v>
      </c>
      <c r="C46" s="12"/>
      <c r="D46" s="13"/>
    </row>
    <row r="47" spans="1:4" ht="20.25" customHeight="1">
      <c r="A47" s="17"/>
      <c r="B47" s="11" t="s">
        <v>87</v>
      </c>
      <c r="C47" s="12"/>
      <c r="D47" s="13"/>
    </row>
    <row r="48" spans="1:4" ht="20.25" customHeight="1">
      <c r="A48" s="17"/>
      <c r="B48" s="11" t="s">
        <v>90</v>
      </c>
      <c r="C48" s="34"/>
      <c r="D48" s="34"/>
    </row>
    <row r="49" spans="1:4" ht="20.25" customHeight="1">
      <c r="A49" s="17"/>
      <c r="B49" s="11" t="s">
        <v>54</v>
      </c>
      <c r="C49" s="12"/>
      <c r="D49" s="13"/>
    </row>
    <row r="50" spans="1:4" ht="20.25" customHeight="1">
      <c r="A50" s="17"/>
      <c r="B50" s="11" t="s">
        <v>91</v>
      </c>
      <c r="C50" s="12"/>
      <c r="D50" s="13"/>
    </row>
    <row r="51" spans="1:4" ht="20.25" customHeight="1">
      <c r="A51" s="17"/>
      <c r="B51" s="11" t="s">
        <v>134</v>
      </c>
      <c r="C51" s="12"/>
      <c r="D51" s="13"/>
    </row>
    <row r="52" spans="1:4" ht="20.25" customHeight="1">
      <c r="A52" s="17"/>
      <c r="B52" s="11" t="s">
        <v>92</v>
      </c>
      <c r="C52" s="12"/>
      <c r="D52" s="13"/>
    </row>
    <row r="53" spans="1:4" ht="33.75" customHeight="1">
      <c r="A53" s="17"/>
      <c r="B53" s="11" t="s">
        <v>135</v>
      </c>
      <c r="C53" s="12"/>
      <c r="D53" s="13"/>
    </row>
    <row r="54" spans="1:4" ht="20.25" customHeight="1">
      <c r="A54" s="17"/>
      <c r="B54" s="11" t="s">
        <v>93</v>
      </c>
      <c r="C54" s="12"/>
      <c r="D54" s="13"/>
    </row>
    <row r="55" spans="1:4" ht="20.25" customHeight="1">
      <c r="A55" s="17"/>
      <c r="B55" s="11" t="s">
        <v>94</v>
      </c>
      <c r="C55" s="12"/>
      <c r="D55" s="13"/>
    </row>
    <row r="56" spans="1:4" ht="20.25" customHeight="1">
      <c r="A56" s="17" t="s">
        <v>10</v>
      </c>
      <c r="B56" s="11" t="s">
        <v>95</v>
      </c>
      <c r="C56" s="12"/>
      <c r="D56" s="13"/>
    </row>
    <row r="57" spans="1:4" ht="20.25" customHeight="1">
      <c r="A57" s="14" t="s">
        <v>28</v>
      </c>
      <c r="B57" s="28" t="s">
        <v>96</v>
      </c>
      <c r="C57" s="16"/>
      <c r="D57" s="16"/>
    </row>
    <row r="58" spans="1:4" ht="20.25" customHeight="1">
      <c r="A58" s="17" t="s">
        <v>6</v>
      </c>
      <c r="B58" s="11" t="s">
        <v>97</v>
      </c>
      <c r="C58" s="12"/>
      <c r="D58" s="13"/>
    </row>
    <row r="59" spans="1:4" ht="20.25" customHeight="1">
      <c r="A59" s="17" t="s">
        <v>8</v>
      </c>
      <c r="B59" s="42" t="s">
        <v>126</v>
      </c>
      <c r="C59" s="12"/>
      <c r="D59" s="13"/>
    </row>
    <row r="60" spans="1:4" ht="20.25" customHeight="1">
      <c r="A60" s="17" t="s">
        <v>10</v>
      </c>
      <c r="B60" s="11" t="s">
        <v>42</v>
      </c>
      <c r="C60" s="13"/>
      <c r="D60" s="13"/>
    </row>
    <row r="61" spans="1:4" ht="20.25" customHeight="1">
      <c r="A61" s="17"/>
      <c r="B61" s="11" t="s">
        <v>98</v>
      </c>
      <c r="C61" s="12"/>
      <c r="D61" s="13"/>
    </row>
    <row r="62" spans="1:4" ht="20.25" customHeight="1" thickBot="1">
      <c r="A62" s="35"/>
      <c r="B62" s="36" t="s">
        <v>99</v>
      </c>
      <c r="C62" s="37"/>
      <c r="D62" s="38"/>
    </row>
    <row r="63" spans="1:4" ht="20.25" customHeight="1" thickBot="1">
      <c r="A63" s="142" t="s">
        <v>100</v>
      </c>
      <c r="B63" s="143"/>
      <c r="C63" s="39"/>
      <c r="D63" s="39"/>
    </row>
    <row r="65" spans="2:2">
      <c r="B65" s="44" t="s">
        <v>136</v>
      </c>
    </row>
    <row r="66" spans="2:2">
      <c r="B66" s="45" t="s">
        <v>137</v>
      </c>
    </row>
  </sheetData>
  <mergeCells count="4">
    <mergeCell ref="A1:A2"/>
    <mergeCell ref="B1:B2"/>
    <mergeCell ref="C1:D1"/>
    <mergeCell ref="A63:B63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view="pageBreakPreview" zoomScaleNormal="100" zoomScaleSheetLayoutView="100" workbookViewId="0">
      <selection activeCell="F13" sqref="F13"/>
    </sheetView>
  </sheetViews>
  <sheetFormatPr defaultRowHeight="15.6"/>
  <cols>
    <col min="1" max="1" width="6.44140625" customWidth="1"/>
    <col min="2" max="2" width="52" customWidth="1"/>
    <col min="3" max="3" width="18.6640625" style="90" customWidth="1"/>
    <col min="4" max="4" width="18.6640625" customWidth="1"/>
    <col min="5" max="5" width="7.33203125" customWidth="1"/>
    <col min="6" max="6" width="45.44140625" customWidth="1"/>
    <col min="7" max="7" width="18.6640625" style="90" customWidth="1"/>
    <col min="8" max="8" width="18.6640625" customWidth="1"/>
    <col min="10" max="10" width="13.6640625" customWidth="1"/>
    <col min="11" max="11" width="16" bestFit="1" customWidth="1"/>
  </cols>
  <sheetData>
    <row r="1" spans="1:14" ht="18.75" customHeight="1">
      <c r="A1" s="146" t="s">
        <v>154</v>
      </c>
      <c r="B1" s="147"/>
      <c r="C1" s="147"/>
      <c r="D1" s="147"/>
      <c r="E1" s="147"/>
      <c r="F1" s="147"/>
      <c r="G1" s="147"/>
      <c r="H1" s="147"/>
    </row>
    <row r="2" spans="1:14" ht="4.5" customHeight="1" thickBot="1">
      <c r="A2" s="67"/>
      <c r="B2" s="67"/>
      <c r="C2" s="89"/>
      <c r="D2" s="67"/>
      <c r="E2" s="67"/>
      <c r="F2" s="67"/>
      <c r="G2" s="89"/>
      <c r="H2" s="67"/>
    </row>
    <row r="3" spans="1:14" ht="15.75" customHeight="1">
      <c r="A3" s="138" t="s">
        <v>0</v>
      </c>
      <c r="B3" s="138" t="s">
        <v>1</v>
      </c>
      <c r="C3" s="144" t="s">
        <v>103</v>
      </c>
      <c r="D3" s="145"/>
      <c r="E3" s="138" t="s">
        <v>0</v>
      </c>
      <c r="F3" s="138" t="s">
        <v>68</v>
      </c>
      <c r="G3" s="140" t="s">
        <v>104</v>
      </c>
      <c r="H3" s="148"/>
    </row>
    <row r="4" spans="1:14" ht="16.5" customHeight="1" thickBot="1">
      <c r="A4" s="139"/>
      <c r="B4" s="139"/>
      <c r="C4" s="92" t="s">
        <v>153</v>
      </c>
      <c r="D4" s="92" t="s">
        <v>152</v>
      </c>
      <c r="E4" s="139"/>
      <c r="F4" s="139"/>
      <c r="G4" s="92" t="s">
        <v>153</v>
      </c>
      <c r="H4" s="92" t="s">
        <v>152</v>
      </c>
    </row>
    <row r="5" spans="1:14" ht="20.25" customHeight="1">
      <c r="A5" s="93" t="s">
        <v>2</v>
      </c>
      <c r="B5" s="128" t="s">
        <v>3</v>
      </c>
      <c r="C5" s="121">
        <f>C6+C11+C24+C44</f>
        <v>52965156.690000005</v>
      </c>
      <c r="D5" s="121">
        <f>D6+D11+D24+D44</f>
        <v>54172306.089999996</v>
      </c>
      <c r="E5" s="114" t="s">
        <v>2</v>
      </c>
      <c r="F5" s="61" t="s">
        <v>69</v>
      </c>
      <c r="G5" s="4">
        <f>G6+G10+G11+G14+G15</f>
        <v>60088867.880000003</v>
      </c>
      <c r="H5" s="4">
        <f>H6+H10+H11+H14+H15</f>
        <v>58182374.399999991</v>
      </c>
    </row>
    <row r="6" spans="1:14" ht="21" customHeight="1">
      <c r="A6" s="80" t="s">
        <v>4</v>
      </c>
      <c r="B6" s="81" t="s">
        <v>5</v>
      </c>
      <c r="C6" s="7">
        <f>C9</f>
        <v>14697.81</v>
      </c>
      <c r="D6" s="7">
        <v>0</v>
      </c>
      <c r="E6" s="115" t="s">
        <v>4</v>
      </c>
      <c r="F6" s="94" t="s">
        <v>123</v>
      </c>
      <c r="G6" s="72">
        <f>SUM(G7:G9)</f>
        <v>42624646.649999999</v>
      </c>
      <c r="H6" s="84">
        <f>SUM(H7:H9)</f>
        <v>43359224.949999996</v>
      </c>
      <c r="N6" t="s">
        <v>144</v>
      </c>
    </row>
    <row r="7" spans="1:14" ht="15" customHeight="1">
      <c r="A7" s="8" t="s">
        <v>6</v>
      </c>
      <c r="B7" s="9" t="s">
        <v>7</v>
      </c>
      <c r="C7" s="10"/>
      <c r="D7" s="10"/>
      <c r="E7" s="116">
        <v>1</v>
      </c>
      <c r="F7" s="60" t="s">
        <v>105</v>
      </c>
      <c r="G7" s="72">
        <v>662495.18000000005</v>
      </c>
      <c r="H7" s="72">
        <v>662495.18000000005</v>
      </c>
    </row>
    <row r="8" spans="1:14" ht="15" customHeight="1">
      <c r="A8" s="8" t="s">
        <v>8</v>
      </c>
      <c r="B8" s="9" t="s">
        <v>9</v>
      </c>
      <c r="C8" s="10"/>
      <c r="D8" s="10"/>
      <c r="E8" s="116">
        <v>2</v>
      </c>
      <c r="F8" s="60" t="s">
        <v>106</v>
      </c>
      <c r="G8" s="72">
        <v>450107.83</v>
      </c>
      <c r="H8" s="72">
        <v>531506.93999999994</v>
      </c>
    </row>
    <row r="9" spans="1:14" ht="15" customHeight="1">
      <c r="A9" s="8" t="s">
        <v>10</v>
      </c>
      <c r="B9" s="9" t="s">
        <v>11</v>
      </c>
      <c r="C9" s="10">
        <v>14697.81</v>
      </c>
      <c r="D9" s="10">
        <v>0</v>
      </c>
      <c r="E9" s="116">
        <v>3</v>
      </c>
      <c r="F9" s="60" t="s">
        <v>107</v>
      </c>
      <c r="G9" s="72">
        <v>41512043.640000001</v>
      </c>
      <c r="H9" s="72">
        <v>42165222.829999998</v>
      </c>
    </row>
    <row r="10" spans="1:14" ht="15" customHeight="1">
      <c r="A10" s="8" t="s">
        <v>12</v>
      </c>
      <c r="B10" s="9" t="s">
        <v>13</v>
      </c>
      <c r="C10" s="10"/>
      <c r="D10" s="10"/>
      <c r="E10" s="117" t="s">
        <v>14</v>
      </c>
      <c r="F10" s="61" t="s">
        <v>143</v>
      </c>
      <c r="G10" s="84">
        <f>13545131.74+61167.36</f>
        <v>13606299.1</v>
      </c>
      <c r="H10" s="84">
        <v>12316570.369999999</v>
      </c>
    </row>
    <row r="11" spans="1:14" ht="15" customHeight="1">
      <c r="A11" s="80" t="s">
        <v>14</v>
      </c>
      <c r="B11" s="81" t="s">
        <v>15</v>
      </c>
      <c r="C11" s="34">
        <f>C12+C18</f>
        <v>48508331.370000005</v>
      </c>
      <c r="D11" s="34">
        <f>D12+D18</f>
        <v>49498074.699999996</v>
      </c>
      <c r="E11" s="117" t="s">
        <v>24</v>
      </c>
      <c r="F11" s="61" t="s">
        <v>148</v>
      </c>
      <c r="G11" s="84">
        <v>0</v>
      </c>
      <c r="H11" s="84">
        <f>1404824</f>
        <v>1404824</v>
      </c>
    </row>
    <row r="12" spans="1:14" ht="15" customHeight="1">
      <c r="A12" s="8" t="s">
        <v>6</v>
      </c>
      <c r="B12" s="9" t="s">
        <v>16</v>
      </c>
      <c r="C12" s="10">
        <f>SUM(C13:C17)</f>
        <v>48488789.700000003</v>
      </c>
      <c r="D12" s="10">
        <f>SUM(D13:D17)</f>
        <v>49478720.529999994</v>
      </c>
      <c r="E12" s="117"/>
      <c r="F12" s="60" t="s">
        <v>121</v>
      </c>
      <c r="G12" s="56"/>
      <c r="H12" s="56"/>
    </row>
    <row r="13" spans="1:14" ht="15" customHeight="1">
      <c r="A13" s="8"/>
      <c r="B13" s="62" t="s">
        <v>17</v>
      </c>
      <c r="C13" s="72">
        <v>34666808.450000003</v>
      </c>
      <c r="D13" s="72">
        <v>35039526.479999997</v>
      </c>
      <c r="E13" s="117" t="s">
        <v>28</v>
      </c>
      <c r="F13" s="60" t="s">
        <v>124</v>
      </c>
      <c r="G13" s="56"/>
      <c r="H13" s="56"/>
      <c r="K13" s="70"/>
    </row>
    <row r="14" spans="1:14" ht="15" customHeight="1">
      <c r="A14" s="8"/>
      <c r="B14" s="62" t="s">
        <v>18</v>
      </c>
      <c r="C14" s="72">
        <v>13423519.59</v>
      </c>
      <c r="D14" s="72">
        <v>14063122.59</v>
      </c>
      <c r="E14" s="117" t="s">
        <v>39</v>
      </c>
      <c r="F14" s="95" t="s">
        <v>101</v>
      </c>
      <c r="G14" s="96">
        <v>56160.24</v>
      </c>
      <c r="H14" s="96">
        <v>252866.73</v>
      </c>
    </row>
    <row r="15" spans="1:14" ht="15" customHeight="1">
      <c r="A15" s="8"/>
      <c r="B15" s="62" t="s">
        <v>19</v>
      </c>
      <c r="C15" s="72">
        <v>398461.66</v>
      </c>
      <c r="D15" s="72">
        <v>376071.46</v>
      </c>
      <c r="E15" s="117" t="s">
        <v>70</v>
      </c>
      <c r="F15" s="60" t="s">
        <v>102</v>
      </c>
      <c r="G15" s="72">
        <v>3801761.89</v>
      </c>
      <c r="H15" s="97">
        <v>848888.35</v>
      </c>
      <c r="J15">
        <v>842841.3</v>
      </c>
    </row>
    <row r="16" spans="1:14" ht="15" customHeight="1">
      <c r="A16" s="8"/>
      <c r="B16" s="62" t="s">
        <v>20</v>
      </c>
      <c r="C16" s="72"/>
      <c r="D16" s="72">
        <v>0</v>
      </c>
      <c r="E16" s="118" t="s">
        <v>71</v>
      </c>
      <c r="F16" s="98" t="s">
        <v>72</v>
      </c>
      <c r="G16" s="99"/>
      <c r="H16" s="99"/>
    </row>
    <row r="17" spans="1:11" ht="15" customHeight="1">
      <c r="A17" s="8"/>
      <c r="B17" s="62" t="s">
        <v>21</v>
      </c>
      <c r="C17" s="72">
        <v>0</v>
      </c>
      <c r="D17" s="72">
        <v>0</v>
      </c>
      <c r="E17" s="114" t="s">
        <v>43</v>
      </c>
      <c r="F17" s="100" t="s">
        <v>73</v>
      </c>
      <c r="G17" s="57">
        <f>G26+G35+G59</f>
        <v>12630948.059999999</v>
      </c>
      <c r="H17" s="57">
        <f>H26+H35+H59</f>
        <v>9807112.1400000006</v>
      </c>
      <c r="I17">
        <v>9613501.8499999996</v>
      </c>
      <c r="J17" s="70">
        <f>H17-I17</f>
        <v>193610.29000000097</v>
      </c>
    </row>
    <row r="18" spans="1:11" ht="15" customHeight="1">
      <c r="A18" s="8" t="s">
        <v>8</v>
      </c>
      <c r="B18" s="9" t="s">
        <v>22</v>
      </c>
      <c r="C18" s="52">
        <v>19541.669999999998</v>
      </c>
      <c r="D18" s="52">
        <v>19354.169999999998</v>
      </c>
      <c r="E18" s="119" t="s">
        <v>4</v>
      </c>
      <c r="F18" s="101" t="s">
        <v>74</v>
      </c>
      <c r="G18" s="102" t="s">
        <v>138</v>
      </c>
      <c r="H18" s="102" t="s">
        <v>138</v>
      </c>
      <c r="K18" t="s">
        <v>144</v>
      </c>
    </row>
    <row r="19" spans="1:11" ht="15" customHeight="1">
      <c r="A19" s="8" t="s">
        <v>10</v>
      </c>
      <c r="B19" s="9" t="s">
        <v>23</v>
      </c>
      <c r="C19" s="52" t="s">
        <v>138</v>
      </c>
      <c r="D19" s="52" t="s">
        <v>138</v>
      </c>
      <c r="E19" s="117" t="s">
        <v>6</v>
      </c>
      <c r="F19" s="103" t="s">
        <v>75</v>
      </c>
      <c r="G19" s="104" t="s">
        <v>138</v>
      </c>
      <c r="H19" s="104" t="s">
        <v>138</v>
      </c>
    </row>
    <row r="20" spans="1:11" ht="21" customHeight="1">
      <c r="A20" s="5" t="s">
        <v>24</v>
      </c>
      <c r="B20" s="6" t="s">
        <v>25</v>
      </c>
      <c r="C20" s="53" t="s">
        <v>138</v>
      </c>
      <c r="D20" s="53" t="s">
        <v>138</v>
      </c>
      <c r="E20" s="117" t="s">
        <v>8</v>
      </c>
      <c r="F20" s="60" t="s">
        <v>76</v>
      </c>
      <c r="G20" s="52" t="s">
        <v>138</v>
      </c>
      <c r="H20" s="52" t="s">
        <v>138</v>
      </c>
    </row>
    <row r="21" spans="1:11" ht="15" customHeight="1">
      <c r="A21" s="8" t="s">
        <v>6</v>
      </c>
      <c r="B21" s="9" t="s">
        <v>26</v>
      </c>
      <c r="C21" s="52" t="s">
        <v>138</v>
      </c>
      <c r="D21" s="52" t="s">
        <v>138</v>
      </c>
      <c r="E21" s="117"/>
      <c r="F21" s="60" t="s">
        <v>77</v>
      </c>
      <c r="G21" s="56" t="s">
        <v>138</v>
      </c>
      <c r="H21" s="56" t="s">
        <v>138</v>
      </c>
    </row>
    <row r="22" spans="1:11" ht="30" customHeight="1">
      <c r="A22" s="8" t="s">
        <v>8</v>
      </c>
      <c r="B22" s="9" t="s">
        <v>110</v>
      </c>
      <c r="C22" s="52" t="s">
        <v>138</v>
      </c>
      <c r="D22" s="52"/>
      <c r="E22" s="117"/>
      <c r="F22" s="60" t="s">
        <v>78</v>
      </c>
      <c r="G22" s="56" t="s">
        <v>138</v>
      </c>
      <c r="H22" s="56" t="s">
        <v>138</v>
      </c>
    </row>
    <row r="23" spans="1:11" ht="15" customHeight="1">
      <c r="A23" s="8" t="s">
        <v>10</v>
      </c>
      <c r="B23" s="9" t="s">
        <v>27</v>
      </c>
      <c r="C23" s="52" t="s">
        <v>138</v>
      </c>
      <c r="D23" s="52" t="s">
        <v>138</v>
      </c>
      <c r="E23" s="117" t="s">
        <v>10</v>
      </c>
      <c r="F23" s="60" t="s">
        <v>79</v>
      </c>
      <c r="G23" s="52" t="s">
        <v>138</v>
      </c>
      <c r="H23" s="52" t="s">
        <v>138</v>
      </c>
    </row>
    <row r="24" spans="1:11" ht="20.25" customHeight="1">
      <c r="A24" s="20" t="s">
        <v>28</v>
      </c>
      <c r="B24" s="105" t="s">
        <v>29</v>
      </c>
      <c r="C24" s="106">
        <f>C25</f>
        <v>4442127.51</v>
      </c>
      <c r="D24" s="106">
        <f>D25</f>
        <v>4674231.3899999997</v>
      </c>
      <c r="E24" s="117"/>
      <c r="F24" s="60" t="s">
        <v>80</v>
      </c>
      <c r="G24" s="56" t="s">
        <v>138</v>
      </c>
      <c r="H24" s="56" t="s">
        <v>138</v>
      </c>
    </row>
    <row r="25" spans="1:11" ht="15" customHeight="1">
      <c r="A25" s="17" t="s">
        <v>6</v>
      </c>
      <c r="B25" s="62" t="s">
        <v>30</v>
      </c>
      <c r="C25" s="107">
        <v>4442127.51</v>
      </c>
      <c r="D25" s="107">
        <v>4674231.3899999997</v>
      </c>
      <c r="E25" s="117"/>
      <c r="F25" s="60" t="s">
        <v>81</v>
      </c>
      <c r="G25" s="56" t="s">
        <v>138</v>
      </c>
      <c r="H25" s="56" t="s">
        <v>138</v>
      </c>
    </row>
    <row r="26" spans="1:11" ht="15" customHeight="1">
      <c r="A26" s="17" t="s">
        <v>8</v>
      </c>
      <c r="B26" s="62" t="s">
        <v>5</v>
      </c>
      <c r="C26" s="56" t="s">
        <v>138</v>
      </c>
      <c r="D26" s="56" t="s">
        <v>138</v>
      </c>
      <c r="E26" s="115" t="s">
        <v>14</v>
      </c>
      <c r="F26" s="94" t="s">
        <v>82</v>
      </c>
      <c r="G26" s="108">
        <f>G29</f>
        <v>315920.93</v>
      </c>
      <c r="H26" s="108">
        <f>H29</f>
        <v>762101.5</v>
      </c>
    </row>
    <row r="27" spans="1:11" ht="15" customHeight="1">
      <c r="A27" s="17" t="s">
        <v>10</v>
      </c>
      <c r="B27" s="62" t="s">
        <v>31</v>
      </c>
      <c r="C27" s="56" t="s">
        <v>138</v>
      </c>
      <c r="D27" s="56" t="s">
        <v>138</v>
      </c>
      <c r="E27" s="117" t="s">
        <v>6</v>
      </c>
      <c r="F27" s="60" t="s">
        <v>83</v>
      </c>
      <c r="G27" s="56" t="s">
        <v>138</v>
      </c>
      <c r="H27" s="56" t="s">
        <v>138</v>
      </c>
    </row>
    <row r="28" spans="1:11" ht="30" customHeight="1">
      <c r="A28" s="17"/>
      <c r="B28" s="62" t="s">
        <v>32</v>
      </c>
      <c r="C28" s="56" t="s">
        <v>138</v>
      </c>
      <c r="D28" s="56" t="s">
        <v>138</v>
      </c>
      <c r="E28" s="117" t="s">
        <v>8</v>
      </c>
      <c r="F28" s="60" t="s">
        <v>125</v>
      </c>
      <c r="G28" s="56" t="s">
        <v>138</v>
      </c>
      <c r="H28" s="56" t="s">
        <v>138</v>
      </c>
    </row>
    <row r="29" spans="1:11" ht="15" customHeight="1">
      <c r="A29" s="17"/>
      <c r="B29" s="62" t="s">
        <v>33</v>
      </c>
      <c r="C29" s="56" t="s">
        <v>138</v>
      </c>
      <c r="D29" s="56" t="s">
        <v>138</v>
      </c>
      <c r="E29" s="117" t="s">
        <v>10</v>
      </c>
      <c r="F29" s="60" t="s">
        <v>84</v>
      </c>
      <c r="G29" s="72">
        <f>G30</f>
        <v>315920.93</v>
      </c>
      <c r="H29" s="72">
        <f>762101.5</f>
        <v>762101.5</v>
      </c>
    </row>
    <row r="30" spans="1:11" ht="15" customHeight="1">
      <c r="A30" s="17"/>
      <c r="B30" s="62" t="s">
        <v>34</v>
      </c>
      <c r="C30" s="56" t="s">
        <v>138</v>
      </c>
      <c r="D30" s="56" t="s">
        <v>138</v>
      </c>
      <c r="E30" s="117"/>
      <c r="F30" s="60" t="s">
        <v>85</v>
      </c>
      <c r="G30" s="56">
        <v>315920.93</v>
      </c>
      <c r="H30" s="56" t="s">
        <v>138</v>
      </c>
    </row>
    <row r="31" spans="1:11" ht="15" customHeight="1">
      <c r="A31" s="17"/>
      <c r="B31" s="62" t="s">
        <v>35</v>
      </c>
      <c r="C31" s="56" t="s">
        <v>138</v>
      </c>
      <c r="D31" s="56" t="s">
        <v>138</v>
      </c>
      <c r="E31" s="117"/>
      <c r="F31" s="60" t="s">
        <v>146</v>
      </c>
      <c r="G31" s="56" t="s">
        <v>138</v>
      </c>
      <c r="H31" s="56" t="s">
        <v>138</v>
      </c>
    </row>
    <row r="32" spans="1:11" ht="15" customHeight="1">
      <c r="A32" s="17"/>
      <c r="B32" s="62" t="s">
        <v>36</v>
      </c>
      <c r="C32" s="56" t="s">
        <v>138</v>
      </c>
      <c r="D32" s="56" t="s">
        <v>138</v>
      </c>
      <c r="E32" s="117"/>
      <c r="F32" s="60" t="s">
        <v>87</v>
      </c>
      <c r="G32" s="56" t="s">
        <v>138</v>
      </c>
      <c r="H32" s="56" t="s">
        <v>138</v>
      </c>
    </row>
    <row r="33" spans="1:10" ht="29.25" customHeight="1">
      <c r="A33" s="17"/>
      <c r="B33" s="62" t="s">
        <v>111</v>
      </c>
      <c r="C33" s="56" t="s">
        <v>138</v>
      </c>
      <c r="D33" s="56" t="s">
        <v>138</v>
      </c>
      <c r="E33" s="117"/>
      <c r="F33" s="60" t="s">
        <v>132</v>
      </c>
      <c r="G33" s="56" t="s">
        <v>138</v>
      </c>
      <c r="H33" s="56" t="s">
        <v>138</v>
      </c>
    </row>
    <row r="34" spans="1:10" ht="15" customHeight="1">
      <c r="A34" s="17"/>
      <c r="B34" s="62" t="s">
        <v>33</v>
      </c>
      <c r="C34" s="56" t="s">
        <v>138</v>
      </c>
      <c r="D34" s="56" t="s">
        <v>138</v>
      </c>
      <c r="E34" s="117"/>
      <c r="F34" s="60" t="s">
        <v>133</v>
      </c>
      <c r="G34" s="72">
        <v>0</v>
      </c>
      <c r="H34" s="72">
        <v>762101.5</v>
      </c>
      <c r="J34" t="s">
        <v>147</v>
      </c>
    </row>
    <row r="35" spans="1:10" ht="15" customHeight="1">
      <c r="A35" s="17"/>
      <c r="B35" s="62" t="s">
        <v>34</v>
      </c>
      <c r="C35" s="56" t="s">
        <v>138</v>
      </c>
      <c r="D35" s="56" t="s">
        <v>138</v>
      </c>
      <c r="E35" s="115" t="s">
        <v>24</v>
      </c>
      <c r="F35" s="94" t="s">
        <v>88</v>
      </c>
      <c r="G35" s="84">
        <f>G46+G58</f>
        <v>10240005.639999999</v>
      </c>
      <c r="H35" s="84">
        <f>H46+H58</f>
        <v>6978457.4299999997</v>
      </c>
    </row>
    <row r="36" spans="1:10" ht="15" customHeight="1">
      <c r="A36" s="17"/>
      <c r="B36" s="62" t="s">
        <v>35</v>
      </c>
      <c r="C36" s="56" t="s">
        <v>138</v>
      </c>
      <c r="D36" s="56" t="s">
        <v>138</v>
      </c>
      <c r="E36" s="117" t="s">
        <v>6</v>
      </c>
      <c r="F36" s="60" t="s">
        <v>83</v>
      </c>
      <c r="G36" s="56" t="s">
        <v>138</v>
      </c>
      <c r="H36" s="56" t="s">
        <v>138</v>
      </c>
    </row>
    <row r="37" spans="1:10" ht="15" customHeight="1">
      <c r="A37" s="17"/>
      <c r="B37" s="62" t="s">
        <v>36</v>
      </c>
      <c r="C37" s="56" t="s">
        <v>138</v>
      </c>
      <c r="D37" s="56" t="s">
        <v>138</v>
      </c>
      <c r="E37" s="117"/>
      <c r="F37" s="60" t="s">
        <v>89</v>
      </c>
      <c r="G37" s="56" t="s">
        <v>138</v>
      </c>
      <c r="H37" s="56" t="s">
        <v>138</v>
      </c>
    </row>
    <row r="38" spans="1:10" ht="15" customHeight="1">
      <c r="A38" s="17"/>
      <c r="B38" s="19" t="s">
        <v>112</v>
      </c>
      <c r="C38" s="56"/>
      <c r="D38" s="56"/>
      <c r="E38" s="117"/>
      <c r="F38" s="60" t="s">
        <v>54</v>
      </c>
      <c r="G38" s="56">
        <v>0</v>
      </c>
      <c r="H38" s="56" t="s">
        <v>138</v>
      </c>
    </row>
    <row r="39" spans="1:10" ht="15" customHeight="1">
      <c r="A39" s="17"/>
      <c r="B39" s="19" t="s">
        <v>33</v>
      </c>
      <c r="C39" s="56" t="s">
        <v>138</v>
      </c>
      <c r="D39" s="56" t="s">
        <v>138</v>
      </c>
      <c r="E39" s="117"/>
      <c r="F39" s="60" t="s">
        <v>55</v>
      </c>
      <c r="G39" s="56" t="s">
        <v>138</v>
      </c>
      <c r="H39" s="56" t="s">
        <v>138</v>
      </c>
    </row>
    <row r="40" spans="1:10" ht="15" customHeight="1">
      <c r="A40" s="17"/>
      <c r="B40" s="62" t="s">
        <v>34</v>
      </c>
      <c r="C40" s="56" t="s">
        <v>138</v>
      </c>
      <c r="D40" s="56" t="s">
        <v>138</v>
      </c>
      <c r="E40" s="117"/>
      <c r="F40" s="60" t="s">
        <v>56</v>
      </c>
      <c r="G40" s="56" t="s">
        <v>138</v>
      </c>
      <c r="H40" s="56" t="s">
        <v>138</v>
      </c>
    </row>
    <row r="41" spans="1:10" ht="31.5" customHeight="1">
      <c r="A41" s="17"/>
      <c r="B41" s="62" t="s">
        <v>35</v>
      </c>
      <c r="C41" s="72" t="s">
        <v>138</v>
      </c>
      <c r="D41" s="72" t="s">
        <v>138</v>
      </c>
      <c r="E41" s="117" t="s">
        <v>8</v>
      </c>
      <c r="F41" s="60" t="s">
        <v>125</v>
      </c>
      <c r="G41" s="56" t="s">
        <v>138</v>
      </c>
      <c r="H41" s="56" t="s">
        <v>138</v>
      </c>
    </row>
    <row r="42" spans="1:10" ht="15" customHeight="1">
      <c r="A42" s="17"/>
      <c r="B42" s="62" t="s">
        <v>36</v>
      </c>
      <c r="C42" s="56" t="s">
        <v>138</v>
      </c>
      <c r="D42" s="56" t="s">
        <v>138</v>
      </c>
      <c r="E42" s="117"/>
      <c r="F42" s="60" t="s">
        <v>89</v>
      </c>
      <c r="G42" s="56" t="s">
        <v>138</v>
      </c>
      <c r="H42" s="56" t="s">
        <v>138</v>
      </c>
    </row>
    <row r="43" spans="1:10" ht="15" customHeight="1">
      <c r="A43" s="17" t="s">
        <v>12</v>
      </c>
      <c r="B43" s="62" t="s">
        <v>38</v>
      </c>
      <c r="C43" s="56" t="s">
        <v>138</v>
      </c>
      <c r="D43" s="56" t="s">
        <v>138</v>
      </c>
      <c r="E43" s="117"/>
      <c r="F43" s="60" t="s">
        <v>54</v>
      </c>
      <c r="G43" s="56" t="s">
        <v>138</v>
      </c>
      <c r="H43" s="56" t="s">
        <v>138</v>
      </c>
    </row>
    <row r="44" spans="1:10" ht="20.25" customHeight="1">
      <c r="A44" s="20" t="s">
        <v>39</v>
      </c>
      <c r="B44" s="105" t="s">
        <v>40</v>
      </c>
      <c r="C44" s="107"/>
      <c r="D44" s="107"/>
      <c r="E44" s="117"/>
      <c r="F44" s="60" t="s">
        <v>55</v>
      </c>
      <c r="G44" s="56" t="s">
        <v>138</v>
      </c>
      <c r="H44" s="56" t="s">
        <v>138</v>
      </c>
    </row>
    <row r="45" spans="1:10" ht="15" customHeight="1">
      <c r="A45" s="17" t="s">
        <v>6</v>
      </c>
      <c r="B45" s="62" t="s">
        <v>41</v>
      </c>
      <c r="C45" s="56" t="s">
        <v>138</v>
      </c>
      <c r="D45" s="56" t="s">
        <v>138</v>
      </c>
      <c r="E45" s="117"/>
      <c r="F45" s="60" t="s">
        <v>56</v>
      </c>
      <c r="G45" s="56" t="s">
        <v>138</v>
      </c>
      <c r="H45" s="56" t="s">
        <v>138</v>
      </c>
    </row>
    <row r="46" spans="1:10" ht="15" customHeight="1">
      <c r="A46" s="17" t="s">
        <v>8</v>
      </c>
      <c r="B46" s="62" t="s">
        <v>42</v>
      </c>
      <c r="C46" s="56"/>
      <c r="D46" s="56"/>
      <c r="E46" s="117" t="s">
        <v>10</v>
      </c>
      <c r="F46" s="61" t="s">
        <v>84</v>
      </c>
      <c r="G46" s="34">
        <f>G50+G55+G57</f>
        <v>5355324.4399999995</v>
      </c>
      <c r="H46" s="34">
        <f>H50+H55+H57</f>
        <v>4199833.6099999994</v>
      </c>
    </row>
    <row r="47" spans="1:10" ht="20.25" customHeight="1">
      <c r="A47" s="20" t="s">
        <v>43</v>
      </c>
      <c r="B47" s="105" t="s">
        <v>44</v>
      </c>
      <c r="C47" s="84">
        <f>C48+C54+C74+C91</f>
        <v>19754659.249999996</v>
      </c>
      <c r="D47" s="84">
        <f>D48+D54+D74+D91</f>
        <v>13817180.449999999</v>
      </c>
      <c r="E47" s="117"/>
      <c r="F47" s="60" t="s">
        <v>85</v>
      </c>
      <c r="G47" s="56" t="s">
        <v>138</v>
      </c>
      <c r="H47" s="56" t="s">
        <v>138</v>
      </c>
    </row>
    <row r="48" spans="1:10" ht="15" customHeight="1">
      <c r="A48" s="14" t="s">
        <v>4</v>
      </c>
      <c r="B48" s="109" t="s">
        <v>45</v>
      </c>
      <c r="C48" s="107"/>
      <c r="D48" s="107"/>
      <c r="E48" s="117"/>
      <c r="F48" s="60" t="s">
        <v>86</v>
      </c>
      <c r="G48" s="56" t="s">
        <v>138</v>
      </c>
      <c r="H48" s="56" t="s">
        <v>138</v>
      </c>
    </row>
    <row r="49" spans="1:8" ht="15" customHeight="1">
      <c r="A49" s="17" t="s">
        <v>6</v>
      </c>
      <c r="B49" s="62" t="s">
        <v>46</v>
      </c>
      <c r="C49" s="56" t="s">
        <v>138</v>
      </c>
      <c r="D49" s="56" t="s">
        <v>138</v>
      </c>
      <c r="E49" s="117"/>
      <c r="F49" s="60" t="s">
        <v>87</v>
      </c>
      <c r="G49" s="56" t="s">
        <v>138</v>
      </c>
      <c r="H49" s="56" t="s">
        <v>138</v>
      </c>
    </row>
    <row r="50" spans="1:8" ht="15" customHeight="1">
      <c r="A50" s="17" t="s">
        <v>8</v>
      </c>
      <c r="B50" s="62" t="s">
        <v>47</v>
      </c>
      <c r="C50" s="56" t="s">
        <v>138</v>
      </c>
      <c r="D50" s="56" t="s">
        <v>138</v>
      </c>
      <c r="E50" s="117"/>
      <c r="F50" s="60" t="s">
        <v>90</v>
      </c>
      <c r="G50" s="10">
        <f>G52+G51</f>
        <v>4762042.5299999993</v>
      </c>
      <c r="H50" s="10">
        <f>H52+H51</f>
        <v>3989279.63</v>
      </c>
    </row>
    <row r="51" spans="1:8" ht="15" customHeight="1">
      <c r="A51" s="17" t="s">
        <v>10</v>
      </c>
      <c r="B51" s="62" t="s">
        <v>48</v>
      </c>
      <c r="C51" s="56" t="s">
        <v>138</v>
      </c>
      <c r="D51" s="56" t="s">
        <v>138</v>
      </c>
      <c r="E51" s="117"/>
      <c r="F51" s="60" t="s">
        <v>54</v>
      </c>
      <c r="G51" s="72">
        <f>5050122.27+356225.58-1501431.57</f>
        <v>3904916.2799999993</v>
      </c>
      <c r="H51" s="72">
        <v>3614139.44</v>
      </c>
    </row>
    <row r="52" spans="1:8" ht="15" customHeight="1">
      <c r="A52" s="17" t="s">
        <v>12</v>
      </c>
      <c r="B52" s="62" t="s">
        <v>49</v>
      </c>
      <c r="C52" s="56" t="s">
        <v>138</v>
      </c>
      <c r="D52" s="56" t="s">
        <v>138</v>
      </c>
      <c r="E52" s="117"/>
      <c r="F52" s="60" t="s">
        <v>91</v>
      </c>
      <c r="G52" s="72">
        <f>321697.05+535429.2</f>
        <v>857126.25</v>
      </c>
      <c r="H52" s="72">
        <v>375140.19</v>
      </c>
    </row>
    <row r="53" spans="1:8" ht="15" customHeight="1">
      <c r="A53" s="17" t="s">
        <v>50</v>
      </c>
      <c r="B53" s="62" t="s">
        <v>142</v>
      </c>
      <c r="C53" s="56" t="s">
        <v>138</v>
      </c>
      <c r="D53" s="56" t="s">
        <v>138</v>
      </c>
      <c r="E53" s="117"/>
      <c r="F53" s="60" t="s">
        <v>139</v>
      </c>
      <c r="G53" s="56"/>
      <c r="H53" s="56"/>
    </row>
    <row r="54" spans="1:8" ht="20.25" customHeight="1">
      <c r="A54" s="20" t="s">
        <v>14</v>
      </c>
      <c r="B54" s="105" t="s">
        <v>51</v>
      </c>
      <c r="C54" s="84">
        <f>C65</f>
        <v>1131252.2</v>
      </c>
      <c r="D54" s="84">
        <f>D65</f>
        <v>1261383.77</v>
      </c>
      <c r="E54" s="117"/>
      <c r="F54" s="60" t="s">
        <v>92</v>
      </c>
      <c r="G54" s="56"/>
      <c r="H54" s="56"/>
    </row>
    <row r="55" spans="1:8" ht="15" customHeight="1">
      <c r="A55" s="17" t="s">
        <v>6</v>
      </c>
      <c r="B55" s="62" t="s">
        <v>52</v>
      </c>
      <c r="C55" s="56" t="s">
        <v>138</v>
      </c>
      <c r="D55" s="56" t="s">
        <v>138</v>
      </c>
      <c r="E55" s="117"/>
      <c r="F55" s="60" t="s">
        <v>156</v>
      </c>
      <c r="G55" s="72">
        <f>529917+18517</f>
        <v>548434</v>
      </c>
      <c r="H55" s="72">
        <v>143972.35999999999</v>
      </c>
    </row>
    <row r="56" spans="1:8" ht="15" customHeight="1">
      <c r="A56" s="17"/>
      <c r="B56" s="62" t="s">
        <v>53</v>
      </c>
      <c r="C56" s="56" t="s">
        <v>138</v>
      </c>
      <c r="D56" s="56" t="s">
        <v>138</v>
      </c>
      <c r="E56" s="117"/>
      <c r="F56" s="60" t="s">
        <v>93</v>
      </c>
      <c r="G56" s="56"/>
      <c r="H56" s="56"/>
    </row>
    <row r="57" spans="1:8" ht="15" customHeight="1">
      <c r="A57" s="17"/>
      <c r="B57" s="62" t="s">
        <v>54</v>
      </c>
      <c r="C57" s="56" t="s">
        <v>138</v>
      </c>
      <c r="D57" s="56" t="s">
        <v>138</v>
      </c>
      <c r="E57" s="117"/>
      <c r="F57" s="60" t="s">
        <v>94</v>
      </c>
      <c r="G57" s="72">
        <f>61427.6-16579.69</f>
        <v>44847.91</v>
      </c>
      <c r="H57" s="72">
        <v>66581.62</v>
      </c>
    </row>
    <row r="58" spans="1:8" ht="15" customHeight="1">
      <c r="A58" s="17"/>
      <c r="B58" s="62" t="s">
        <v>55</v>
      </c>
      <c r="C58" s="56" t="s">
        <v>138</v>
      </c>
      <c r="D58" s="56" t="s">
        <v>138</v>
      </c>
      <c r="E58" s="117" t="s">
        <v>12</v>
      </c>
      <c r="F58" s="60" t="s">
        <v>95</v>
      </c>
      <c r="G58" s="72">
        <f>3829579.03+1310804-255701.83</f>
        <v>4884681.1999999993</v>
      </c>
      <c r="H58" s="72">
        <f>30169.91+2729690.75+18763.16</f>
        <v>2778623.8200000003</v>
      </c>
    </row>
    <row r="59" spans="1:8" ht="15" customHeight="1">
      <c r="A59" s="17"/>
      <c r="B59" s="62" t="s">
        <v>56</v>
      </c>
      <c r="C59" s="56" t="s">
        <v>138</v>
      </c>
      <c r="D59" s="56" t="s">
        <v>138</v>
      </c>
      <c r="E59" s="115" t="s">
        <v>28</v>
      </c>
      <c r="F59" s="94" t="s">
        <v>96</v>
      </c>
      <c r="G59" s="84">
        <f>G61+G62</f>
        <v>2075021.49</v>
      </c>
      <c r="H59" s="84">
        <f>H61+H62</f>
        <v>2066553.21</v>
      </c>
    </row>
    <row r="60" spans="1:8" ht="28.5" customHeight="1">
      <c r="A60" s="17" t="s">
        <v>8</v>
      </c>
      <c r="B60" s="62" t="s">
        <v>113</v>
      </c>
      <c r="C60" s="56" t="s">
        <v>138</v>
      </c>
      <c r="D60" s="56" t="s">
        <v>138</v>
      </c>
      <c r="E60" s="117" t="s">
        <v>6</v>
      </c>
      <c r="F60" s="60" t="s">
        <v>97</v>
      </c>
      <c r="G60" s="56" t="s">
        <v>138</v>
      </c>
      <c r="H60" s="56" t="s">
        <v>138</v>
      </c>
    </row>
    <row r="61" spans="1:8" ht="15" customHeight="1">
      <c r="A61" s="17"/>
      <c r="B61" s="62" t="s">
        <v>53</v>
      </c>
      <c r="C61" s="56" t="s">
        <v>138</v>
      </c>
      <c r="D61" s="56" t="s">
        <v>138</v>
      </c>
      <c r="E61" s="117" t="s">
        <v>8</v>
      </c>
      <c r="F61" s="61" t="s">
        <v>126</v>
      </c>
      <c r="G61" s="72">
        <v>478412.52</v>
      </c>
      <c r="H61" s="72">
        <v>157612.56</v>
      </c>
    </row>
    <row r="62" spans="1:8" ht="15" customHeight="1">
      <c r="A62" s="17"/>
      <c r="B62" s="62" t="s">
        <v>54</v>
      </c>
      <c r="C62" s="56" t="s">
        <v>138</v>
      </c>
      <c r="D62" s="56" t="s">
        <v>138</v>
      </c>
      <c r="E62" s="117" t="s">
        <v>10</v>
      </c>
      <c r="F62" s="60" t="s">
        <v>42</v>
      </c>
      <c r="G62" s="72">
        <f>G63+G64</f>
        <v>1596608.97</v>
      </c>
      <c r="H62" s="72">
        <f>H63+H64</f>
        <v>1908940.65</v>
      </c>
    </row>
    <row r="63" spans="1:8" ht="15" customHeight="1">
      <c r="A63" s="17"/>
      <c r="B63" s="62" t="s">
        <v>55</v>
      </c>
      <c r="C63" s="56" t="s">
        <v>138</v>
      </c>
      <c r="D63" s="56" t="s">
        <v>138</v>
      </c>
      <c r="E63" s="117"/>
      <c r="F63" s="60" t="s">
        <v>98</v>
      </c>
      <c r="G63" s="72">
        <v>0</v>
      </c>
      <c r="H63" s="72">
        <v>1727978.42</v>
      </c>
    </row>
    <row r="64" spans="1:8" ht="15" customHeight="1" thickBot="1">
      <c r="A64" s="17"/>
      <c r="B64" s="62" t="s">
        <v>56</v>
      </c>
      <c r="C64" s="56" t="s">
        <v>138</v>
      </c>
      <c r="D64" s="56" t="s">
        <v>138</v>
      </c>
      <c r="E64" s="120"/>
      <c r="F64" s="110" t="s">
        <v>99</v>
      </c>
      <c r="G64" s="111">
        <f>186654.69-30309.93-61167.36+1501431.57</f>
        <v>1596608.97</v>
      </c>
      <c r="H64" s="111">
        <v>180962.23</v>
      </c>
    </row>
    <row r="65" spans="1:12" ht="20.25" customHeight="1" thickBot="1">
      <c r="A65" s="17" t="s">
        <v>10</v>
      </c>
      <c r="B65" s="62" t="s">
        <v>57</v>
      </c>
      <c r="C65" s="72">
        <f>C66+C71+C72+C73</f>
        <v>1131252.2</v>
      </c>
      <c r="D65" s="72">
        <f>D66+D71+D72+D73</f>
        <v>1261383.77</v>
      </c>
      <c r="E65" s="149" t="s">
        <v>100</v>
      </c>
      <c r="F65" s="143"/>
      <c r="G65" s="39">
        <f>G5+G17</f>
        <v>72719815.939999998</v>
      </c>
      <c r="H65" s="39">
        <f>H5+H17</f>
        <v>67989486.539999992</v>
      </c>
    </row>
    <row r="66" spans="1:12" ht="15" customHeight="1">
      <c r="A66" s="17"/>
      <c r="B66" s="62" t="s">
        <v>53</v>
      </c>
      <c r="C66" s="72">
        <v>896747.72</v>
      </c>
      <c r="D66" s="72">
        <v>882168.35</v>
      </c>
    </row>
    <row r="67" spans="1:12" ht="15" customHeight="1">
      <c r="A67" s="17"/>
      <c r="B67" s="62" t="s">
        <v>127</v>
      </c>
      <c r="C67" s="72">
        <f>861287.13+65770.52-30309.93</f>
        <v>896747.72</v>
      </c>
      <c r="D67" s="72">
        <v>882168.35</v>
      </c>
      <c r="F67" s="44"/>
    </row>
    <row r="68" spans="1:12" ht="15" customHeight="1">
      <c r="A68" s="17"/>
      <c r="B68" s="62" t="s">
        <v>140</v>
      </c>
      <c r="C68" s="72">
        <v>393259.29</v>
      </c>
      <c r="D68" s="72">
        <v>401645.41</v>
      </c>
      <c r="F68" s="45"/>
      <c r="H68" s="70"/>
      <c r="K68" s="70">
        <f>H65-D97</f>
        <v>0</v>
      </c>
    </row>
    <row r="69" spans="1:12" ht="15" customHeight="1">
      <c r="A69" s="17"/>
      <c r="B69" s="62" t="s">
        <v>130</v>
      </c>
      <c r="C69" s="56" t="s">
        <v>138</v>
      </c>
      <c r="D69" s="56" t="s">
        <v>138</v>
      </c>
    </row>
    <row r="70" spans="1:12" ht="15" customHeight="1">
      <c r="A70" s="17"/>
      <c r="B70" s="62" t="s">
        <v>140</v>
      </c>
      <c r="C70" s="56" t="s">
        <v>138</v>
      </c>
      <c r="D70" s="56" t="s">
        <v>138</v>
      </c>
      <c r="H70" s="70"/>
    </row>
    <row r="71" spans="1:12" ht="47.25" customHeight="1">
      <c r="A71" s="17"/>
      <c r="B71" s="63" t="s">
        <v>141</v>
      </c>
      <c r="C71" s="96">
        <v>0</v>
      </c>
      <c r="D71" s="96">
        <v>80827.740000000005</v>
      </c>
      <c r="L71" s="70">
        <f>D97-H65</f>
        <v>0</v>
      </c>
    </row>
    <row r="72" spans="1:12" ht="15" customHeight="1">
      <c r="A72" s="17"/>
      <c r="B72" s="62" t="s">
        <v>128</v>
      </c>
      <c r="C72" s="72">
        <v>199561.55</v>
      </c>
      <c r="D72" s="72">
        <v>264110.42</v>
      </c>
      <c r="F72" s="70"/>
    </row>
    <row r="73" spans="1:12" ht="15" customHeight="1">
      <c r="A73" s="17"/>
      <c r="B73" s="62" t="s">
        <v>129</v>
      </c>
      <c r="C73" s="72">
        <v>34942.93</v>
      </c>
      <c r="D73" s="72">
        <v>34277.26</v>
      </c>
    </row>
    <row r="74" spans="1:12" ht="20.25" customHeight="1">
      <c r="A74" s="20" t="s">
        <v>24</v>
      </c>
      <c r="B74" s="105" t="s">
        <v>58</v>
      </c>
      <c r="C74" s="84">
        <f>C75+C90</f>
        <v>17975557.239999998</v>
      </c>
      <c r="D74" s="84">
        <f>D75+D90</f>
        <v>12271473.779999999</v>
      </c>
      <c r="F74" s="70"/>
      <c r="L74" s="87"/>
    </row>
    <row r="75" spans="1:12" ht="15" customHeight="1">
      <c r="A75" s="17" t="s">
        <v>6</v>
      </c>
      <c r="B75" s="62" t="s">
        <v>59</v>
      </c>
      <c r="C75" s="56">
        <f>C81+C86</f>
        <v>17880379.84</v>
      </c>
      <c r="D75" s="56">
        <f>D81+D86</f>
        <v>12181576.279999999</v>
      </c>
      <c r="K75" s="70">
        <f>H65-D97</f>
        <v>0</v>
      </c>
    </row>
    <row r="76" spans="1:12" ht="15" customHeight="1">
      <c r="A76" s="17"/>
      <c r="B76" s="62" t="s">
        <v>32</v>
      </c>
      <c r="C76" s="56" t="s">
        <v>138</v>
      </c>
      <c r="D76" s="56" t="s">
        <v>138</v>
      </c>
    </row>
    <row r="77" spans="1:12" ht="15" customHeight="1">
      <c r="A77" s="17"/>
      <c r="B77" s="62" t="s">
        <v>33</v>
      </c>
      <c r="C77" s="56" t="s">
        <v>138</v>
      </c>
      <c r="D77" s="56" t="s">
        <v>138</v>
      </c>
    </row>
    <row r="78" spans="1:12" ht="15" customHeight="1">
      <c r="A78" s="17"/>
      <c r="B78" s="62" t="s">
        <v>34</v>
      </c>
      <c r="C78" s="56" t="s">
        <v>138</v>
      </c>
      <c r="D78" s="56" t="s">
        <v>138</v>
      </c>
    </row>
    <row r="79" spans="1:12" ht="15" customHeight="1">
      <c r="A79" s="17"/>
      <c r="B79" s="62" t="s">
        <v>35</v>
      </c>
      <c r="C79" s="56" t="s">
        <v>138</v>
      </c>
      <c r="D79" s="56" t="s">
        <v>138</v>
      </c>
    </row>
    <row r="80" spans="1:12" ht="15" customHeight="1">
      <c r="A80" s="17"/>
      <c r="B80" s="62" t="s">
        <v>60</v>
      </c>
      <c r="C80" s="56" t="s">
        <v>138</v>
      </c>
      <c r="D80" s="56" t="s">
        <v>138</v>
      </c>
    </row>
    <row r="81" spans="1:8" ht="15" customHeight="1">
      <c r="A81" s="17"/>
      <c r="B81" s="62" t="s">
        <v>37</v>
      </c>
      <c r="C81" s="72">
        <v>0</v>
      </c>
      <c r="D81" s="72">
        <v>5416434.0800000001</v>
      </c>
      <c r="H81" s="87"/>
    </row>
    <row r="82" spans="1:8" ht="15" customHeight="1">
      <c r="A82" s="17"/>
      <c r="B82" s="62" t="s">
        <v>33</v>
      </c>
      <c r="C82" s="56" t="s">
        <v>138</v>
      </c>
      <c r="D82" s="56" t="s">
        <v>138</v>
      </c>
    </row>
    <row r="83" spans="1:8" ht="15" customHeight="1">
      <c r="A83" s="17"/>
      <c r="B83" s="62" t="s">
        <v>34</v>
      </c>
      <c r="C83" s="56" t="s">
        <v>138</v>
      </c>
      <c r="D83" s="56" t="s">
        <v>138</v>
      </c>
    </row>
    <row r="84" spans="1:8" ht="15" customHeight="1">
      <c r="A84" s="17"/>
      <c r="B84" s="62" t="s">
        <v>35</v>
      </c>
      <c r="C84" s="56" t="s">
        <v>138</v>
      </c>
      <c r="D84" s="56" t="s">
        <v>138</v>
      </c>
    </row>
    <row r="85" spans="1:8" ht="15" customHeight="1">
      <c r="A85" s="17"/>
      <c r="B85" s="62" t="s">
        <v>60</v>
      </c>
      <c r="C85" s="72"/>
      <c r="D85" s="72"/>
    </row>
    <row r="86" spans="1:8" ht="15" customHeight="1">
      <c r="A86" s="17"/>
      <c r="B86" s="62" t="s">
        <v>61</v>
      </c>
      <c r="C86" s="72">
        <f>C87+C89</f>
        <v>17880379.84</v>
      </c>
      <c r="D86" s="72">
        <f>D87+D89</f>
        <v>6765142.1999999993</v>
      </c>
    </row>
    <row r="87" spans="1:8" ht="15" customHeight="1">
      <c r="A87" s="17"/>
      <c r="B87" s="62" t="s">
        <v>62</v>
      </c>
      <c r="C87" s="72">
        <v>17880379.84</v>
      </c>
      <c r="D87" s="72">
        <f>6716839.08+0.02</f>
        <v>6716839.0999999996</v>
      </c>
    </row>
    <row r="88" spans="1:8" ht="15" customHeight="1">
      <c r="A88" s="17"/>
      <c r="B88" s="62" t="s">
        <v>63</v>
      </c>
      <c r="C88" s="72"/>
      <c r="D88" s="72"/>
    </row>
    <row r="89" spans="1:8" ht="15" customHeight="1">
      <c r="A89" s="17"/>
      <c r="B89" s="62" t="s">
        <v>64</v>
      </c>
      <c r="C89" s="72">
        <v>0</v>
      </c>
      <c r="D89" s="72">
        <v>48303.1</v>
      </c>
    </row>
    <row r="90" spans="1:8" ht="15" customHeight="1">
      <c r="A90" s="17" t="s">
        <v>8</v>
      </c>
      <c r="B90" s="62" t="s">
        <v>65</v>
      </c>
      <c r="C90" s="72">
        <v>95177.4</v>
      </c>
      <c r="D90" s="72">
        <v>89897.5</v>
      </c>
    </row>
    <row r="91" spans="1:8" ht="15" customHeight="1">
      <c r="A91" s="20" t="s">
        <v>28</v>
      </c>
      <c r="B91" s="129" t="s">
        <v>66</v>
      </c>
      <c r="C91" s="112">
        <f>C92+C93+C94</f>
        <v>647849.81000000006</v>
      </c>
      <c r="D91" s="112">
        <f>D92+D93+D94</f>
        <v>284322.90000000002</v>
      </c>
    </row>
    <row r="92" spans="1:8" ht="15" customHeight="1">
      <c r="A92" s="14"/>
      <c r="B92" s="62" t="s">
        <v>120</v>
      </c>
      <c r="C92" s="125">
        <v>0</v>
      </c>
      <c r="D92" s="122">
        <f>64392.65</f>
        <v>64392.65</v>
      </c>
    </row>
    <row r="93" spans="1:8" ht="15" customHeight="1">
      <c r="A93" s="14"/>
      <c r="B93" s="62" t="s">
        <v>114</v>
      </c>
      <c r="C93" s="72">
        <f>624445.52</f>
        <v>624445.52</v>
      </c>
      <c r="D93" s="123">
        <v>210189.98</v>
      </c>
    </row>
    <row r="94" spans="1:8" ht="15" customHeight="1">
      <c r="A94" s="14"/>
      <c r="B94" s="62" t="s">
        <v>115</v>
      </c>
      <c r="C94" s="72">
        <f>9836.48+13567.81</f>
        <v>23404.29</v>
      </c>
      <c r="D94" s="72">
        <f>6025.2+3715.07</f>
        <v>9740.27</v>
      </c>
    </row>
    <row r="95" spans="1:8" ht="15" customHeight="1">
      <c r="A95" s="20" t="s">
        <v>116</v>
      </c>
      <c r="B95" s="62" t="s">
        <v>118</v>
      </c>
      <c r="C95" s="107" t="s">
        <v>138</v>
      </c>
      <c r="D95" s="107" t="s">
        <v>138</v>
      </c>
    </row>
    <row r="96" spans="1:8" ht="15" customHeight="1" thickBot="1">
      <c r="A96" s="127" t="s">
        <v>117</v>
      </c>
      <c r="B96" s="130" t="s">
        <v>119</v>
      </c>
      <c r="C96" s="124" t="s">
        <v>138</v>
      </c>
      <c r="D96" s="124" t="s">
        <v>138</v>
      </c>
    </row>
    <row r="97" spans="1:7" s="26" customFormat="1" ht="16.5" customHeight="1" thickBot="1">
      <c r="A97" s="150" t="s">
        <v>67</v>
      </c>
      <c r="B97" s="151"/>
      <c r="C97" s="126">
        <f>C5+C47</f>
        <v>72719815.939999998</v>
      </c>
      <c r="D97" s="131">
        <f>D5+D47</f>
        <v>67989486.539999992</v>
      </c>
      <c r="F97" s="91"/>
      <c r="G97" s="45"/>
    </row>
    <row r="98" spans="1:7">
      <c r="A98" s="113" t="s">
        <v>155</v>
      </c>
      <c r="B98" s="113"/>
      <c r="C98" s="113"/>
      <c r="D98" s="113"/>
    </row>
    <row r="99" spans="1:7">
      <c r="B99" s="68"/>
    </row>
  </sheetData>
  <mergeCells count="9">
    <mergeCell ref="A1:H1"/>
    <mergeCell ref="G3:H3"/>
    <mergeCell ref="E65:F65"/>
    <mergeCell ref="A97:B97"/>
    <mergeCell ref="A3:A4"/>
    <mergeCell ref="B3:B4"/>
    <mergeCell ref="C3:D3"/>
    <mergeCell ref="E3:E4"/>
    <mergeCell ref="F3:F4"/>
  </mergeCells>
  <pageMargins left="0.23622047244094491" right="0.23622047244094491" top="0.74803149606299213" bottom="0.74803149606299213" header="0.31496062992125984" footer="0.31496062992125984"/>
  <pageSetup paperSize="9" scale="6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"/>
  <sheetViews>
    <sheetView tabSelected="1" view="pageBreakPreview" topLeftCell="A85" zoomScaleNormal="100" zoomScaleSheetLayoutView="100" workbookViewId="0">
      <selection activeCell="I65" sqref="I65"/>
    </sheetView>
  </sheetViews>
  <sheetFormatPr defaultRowHeight="15.6"/>
  <cols>
    <col min="1" max="1" width="6.44140625" customWidth="1"/>
    <col min="2" max="2" width="52" customWidth="1"/>
    <col min="3" max="3" width="18.6640625" style="90" customWidth="1"/>
    <col min="4" max="4" width="18.6640625" customWidth="1"/>
    <col min="5" max="5" width="7.33203125" customWidth="1"/>
    <col min="6" max="6" width="45.44140625" customWidth="1"/>
    <col min="7" max="7" width="18.6640625" style="90" customWidth="1"/>
    <col min="8" max="8" width="18.6640625" customWidth="1"/>
    <col min="9" max="9" width="9.5546875" customWidth="1"/>
    <col min="10" max="10" width="15.5546875" customWidth="1"/>
    <col min="11" max="11" width="16" bestFit="1" customWidth="1"/>
  </cols>
  <sheetData>
    <row r="1" spans="1:14" ht="18.75" customHeight="1">
      <c r="A1" s="146" t="s">
        <v>159</v>
      </c>
      <c r="B1" s="147"/>
      <c r="C1" s="147"/>
      <c r="D1" s="147"/>
      <c r="E1" s="147"/>
      <c r="F1" s="147"/>
      <c r="G1" s="147"/>
      <c r="H1" s="147"/>
    </row>
    <row r="2" spans="1:14" ht="4.5" customHeight="1" thickBot="1">
      <c r="A2" s="67"/>
      <c r="B2" s="67"/>
      <c r="C2" s="67"/>
      <c r="D2" s="67"/>
      <c r="E2" s="67"/>
      <c r="F2" s="67"/>
      <c r="G2" s="67"/>
      <c r="H2" s="67"/>
    </row>
    <row r="3" spans="1:14" ht="15.75" customHeight="1">
      <c r="A3" s="138" t="s">
        <v>0</v>
      </c>
      <c r="B3" s="138" t="s">
        <v>1</v>
      </c>
      <c r="C3" s="144" t="s">
        <v>103</v>
      </c>
      <c r="D3" s="145"/>
      <c r="E3" s="138" t="s">
        <v>0</v>
      </c>
      <c r="F3" s="138" t="s">
        <v>68</v>
      </c>
      <c r="G3" s="140" t="s">
        <v>104</v>
      </c>
      <c r="H3" s="148"/>
    </row>
    <row r="4" spans="1:14" ht="16.5" customHeight="1" thickBot="1">
      <c r="A4" s="139"/>
      <c r="B4" s="139"/>
      <c r="C4" s="134" t="s">
        <v>158</v>
      </c>
      <c r="D4" s="134" t="s">
        <v>157</v>
      </c>
      <c r="E4" s="139"/>
      <c r="F4" s="139"/>
      <c r="G4" s="134" t="s">
        <v>158</v>
      </c>
      <c r="H4" s="134" t="s">
        <v>157</v>
      </c>
    </row>
    <row r="5" spans="1:14" ht="20.25" customHeight="1">
      <c r="A5" s="133" t="s">
        <v>2</v>
      </c>
      <c r="B5" s="128" t="s">
        <v>3</v>
      </c>
      <c r="C5" s="121">
        <f>C6+C11+C24+C44</f>
        <v>50398381.939999998</v>
      </c>
      <c r="D5" s="121">
        <f>D6+D11+D24+D44</f>
        <v>51583924.82</v>
      </c>
      <c r="E5" s="114" t="s">
        <v>2</v>
      </c>
      <c r="F5" s="61" t="s">
        <v>69</v>
      </c>
      <c r="G5" s="4">
        <f>G6+G10+G11+G14+G15</f>
        <v>59773366.769999996</v>
      </c>
      <c r="H5" s="4">
        <f>H6+H10+H11+H14+H15</f>
        <v>60046391.560000002</v>
      </c>
    </row>
    <row r="6" spans="1:14" ht="21" customHeight="1">
      <c r="A6" s="80" t="s">
        <v>4</v>
      </c>
      <c r="B6" s="81" t="s">
        <v>5</v>
      </c>
      <c r="C6" s="7">
        <f>C9</f>
        <v>0</v>
      </c>
      <c r="D6" s="7">
        <f>D9</f>
        <v>5770.89</v>
      </c>
      <c r="E6" s="115" t="s">
        <v>4</v>
      </c>
      <c r="F6" s="94" t="s">
        <v>123</v>
      </c>
      <c r="G6" s="72">
        <f>SUM(G7:G9)</f>
        <v>40864558.509999998</v>
      </c>
      <c r="H6" s="84">
        <f>SUM(H7:H9)</f>
        <v>41613832.710000001</v>
      </c>
      <c r="N6" t="s">
        <v>144</v>
      </c>
    </row>
    <row r="7" spans="1:14" ht="15" customHeight="1">
      <c r="A7" s="8" t="s">
        <v>6</v>
      </c>
      <c r="B7" s="9" t="s">
        <v>7</v>
      </c>
      <c r="C7" s="10"/>
      <c r="D7" s="10"/>
      <c r="E7" s="116">
        <v>1</v>
      </c>
      <c r="F7" s="60" t="s">
        <v>105</v>
      </c>
      <c r="G7" s="72">
        <v>662495.18000000005</v>
      </c>
      <c r="H7" s="72">
        <v>662495.18000000005</v>
      </c>
    </row>
    <row r="8" spans="1:14" ht="15" customHeight="1">
      <c r="A8" s="8" t="s">
        <v>8</v>
      </c>
      <c r="B8" s="9" t="s">
        <v>9</v>
      </c>
      <c r="C8" s="10"/>
      <c r="D8" s="10"/>
      <c r="E8" s="116">
        <v>2</v>
      </c>
      <c r="F8" s="60" t="s">
        <v>106</v>
      </c>
      <c r="G8" s="72">
        <v>233103.01</v>
      </c>
      <c r="H8" s="72">
        <v>303926.56</v>
      </c>
    </row>
    <row r="9" spans="1:14" ht="15" customHeight="1">
      <c r="A9" s="8" t="s">
        <v>10</v>
      </c>
      <c r="B9" s="9" t="s">
        <v>11</v>
      </c>
      <c r="C9" s="10">
        <v>0</v>
      </c>
      <c r="D9" s="10">
        <v>5770.89</v>
      </c>
      <c r="E9" s="116">
        <v>3</v>
      </c>
      <c r="F9" s="60" t="s">
        <v>107</v>
      </c>
      <c r="G9" s="72">
        <v>39968960.32</v>
      </c>
      <c r="H9" s="72">
        <v>40647410.969999999</v>
      </c>
    </row>
    <row r="10" spans="1:14" ht="15" customHeight="1">
      <c r="A10" s="8" t="s">
        <v>12</v>
      </c>
      <c r="B10" s="9" t="s">
        <v>13</v>
      </c>
      <c r="C10" s="10"/>
      <c r="D10" s="10"/>
      <c r="E10" s="117" t="s">
        <v>14</v>
      </c>
      <c r="F10" s="61" t="s">
        <v>143</v>
      </c>
      <c r="G10" s="84">
        <v>12924797.029999999</v>
      </c>
      <c r="H10" s="84">
        <v>13266043.310000001</v>
      </c>
    </row>
    <row r="11" spans="1:14" ht="15" customHeight="1">
      <c r="A11" s="80" t="s">
        <v>14</v>
      </c>
      <c r="B11" s="81" t="s">
        <v>15</v>
      </c>
      <c r="C11" s="34">
        <f>C12+C18</f>
        <v>46420462.189999998</v>
      </c>
      <c r="D11" s="34">
        <f>D12+D18</f>
        <v>47368130.299999997</v>
      </c>
      <c r="E11" s="117" t="s">
        <v>24</v>
      </c>
      <c r="F11" s="61" t="s">
        <v>148</v>
      </c>
      <c r="G11" s="84">
        <v>0</v>
      </c>
      <c r="H11" s="84"/>
    </row>
    <row r="12" spans="1:14" ht="15" customHeight="1">
      <c r="A12" s="8" t="s">
        <v>6</v>
      </c>
      <c r="B12" s="9" t="s">
        <v>16</v>
      </c>
      <c r="C12" s="10">
        <f>SUM(C13:C17)</f>
        <v>46420462.189999998</v>
      </c>
      <c r="D12" s="10">
        <f>SUM(D13:D17)</f>
        <v>47347813.629999995</v>
      </c>
      <c r="E12" s="117"/>
      <c r="F12" s="60" t="s">
        <v>121</v>
      </c>
      <c r="G12" s="56"/>
      <c r="H12" s="56"/>
    </row>
    <row r="13" spans="1:14" ht="15" customHeight="1">
      <c r="A13" s="8"/>
      <c r="B13" s="62" t="s">
        <v>17</v>
      </c>
      <c r="C13" s="72">
        <v>33988715.659999996</v>
      </c>
      <c r="D13" s="72">
        <v>34228462.859999999</v>
      </c>
      <c r="E13" s="117" t="s">
        <v>28</v>
      </c>
      <c r="F13" s="60" t="s">
        <v>124</v>
      </c>
      <c r="G13" s="56"/>
      <c r="H13" s="56"/>
      <c r="K13" s="70"/>
    </row>
    <row r="14" spans="1:14" ht="15" customHeight="1">
      <c r="A14" s="8"/>
      <c r="B14" s="62" t="s">
        <v>18</v>
      </c>
      <c r="C14" s="72">
        <f>37169623.25+2578657.76-25235461.79-2409477.28</f>
        <v>12103341.939999999</v>
      </c>
      <c r="D14" s="72">
        <v>12732440.300000001</v>
      </c>
      <c r="E14" s="117" t="s">
        <v>39</v>
      </c>
      <c r="F14" s="95" t="s">
        <v>101</v>
      </c>
      <c r="G14" s="96">
        <v>3458629.58</v>
      </c>
      <c r="H14" s="96">
        <v>2453670.42</v>
      </c>
    </row>
    <row r="15" spans="1:14" ht="15" customHeight="1">
      <c r="A15" s="8"/>
      <c r="B15" s="62" t="s">
        <v>19</v>
      </c>
      <c r="C15" s="72">
        <f>201571.12+170919.57+389657.31+72493.19-61059.3-145551.28-227132.83-72493.19</f>
        <v>328404.58999999991</v>
      </c>
      <c r="D15" s="72">
        <v>386910.47</v>
      </c>
      <c r="E15" s="117" t="s">
        <v>70</v>
      </c>
      <c r="F15" s="60" t="s">
        <v>102</v>
      </c>
      <c r="G15" s="72">
        <v>2525381.65</v>
      </c>
      <c r="H15" s="97">
        <v>2712845.12</v>
      </c>
    </row>
    <row r="16" spans="1:14" ht="15" customHeight="1">
      <c r="A16" s="8"/>
      <c r="B16" s="62" t="s">
        <v>20</v>
      </c>
      <c r="C16" s="72"/>
      <c r="D16" s="72">
        <v>0</v>
      </c>
      <c r="E16" s="118" t="s">
        <v>71</v>
      </c>
      <c r="F16" s="98" t="s">
        <v>72</v>
      </c>
      <c r="G16" s="99"/>
      <c r="H16" s="99"/>
    </row>
    <row r="17" spans="1:11">
      <c r="A17" s="8"/>
      <c r="B17" s="62" t="s">
        <v>21</v>
      </c>
      <c r="C17" s="72">
        <v>0</v>
      </c>
      <c r="D17" s="72">
        <v>0</v>
      </c>
      <c r="E17" s="114" t="s">
        <v>43</v>
      </c>
      <c r="F17" s="100" t="s">
        <v>73</v>
      </c>
      <c r="G17" s="57">
        <f>G26+G35+G59</f>
        <v>12315881.09</v>
      </c>
      <c r="H17" s="57">
        <f>H26+H35+H59</f>
        <v>12643923.439999999</v>
      </c>
      <c r="J17" s="70"/>
    </row>
    <row r="18" spans="1:11">
      <c r="A18" s="8" t="s">
        <v>8</v>
      </c>
      <c r="B18" s="9" t="s">
        <v>22</v>
      </c>
      <c r="C18" s="52">
        <v>0</v>
      </c>
      <c r="D18" s="52">
        <v>20316.669999999998</v>
      </c>
      <c r="E18" s="119" t="s">
        <v>4</v>
      </c>
      <c r="F18" s="101" t="s">
        <v>74</v>
      </c>
      <c r="G18" s="102" t="s">
        <v>138</v>
      </c>
      <c r="H18" s="102" t="s">
        <v>138</v>
      </c>
      <c r="K18" t="s">
        <v>144</v>
      </c>
    </row>
    <row r="19" spans="1:11">
      <c r="A19" s="8" t="s">
        <v>10</v>
      </c>
      <c r="B19" s="9" t="s">
        <v>23</v>
      </c>
      <c r="C19" s="52" t="s">
        <v>138</v>
      </c>
      <c r="D19" s="52" t="s">
        <v>138</v>
      </c>
      <c r="E19" s="117" t="s">
        <v>6</v>
      </c>
      <c r="F19" s="103" t="s">
        <v>75</v>
      </c>
      <c r="G19" s="104" t="s">
        <v>138</v>
      </c>
      <c r="H19" s="104" t="s">
        <v>138</v>
      </c>
    </row>
    <row r="20" spans="1:11">
      <c r="A20" s="5" t="s">
        <v>24</v>
      </c>
      <c r="B20" s="6" t="s">
        <v>25</v>
      </c>
      <c r="C20" s="53" t="s">
        <v>138</v>
      </c>
      <c r="D20" s="53" t="s">
        <v>138</v>
      </c>
      <c r="E20" s="117" t="s">
        <v>8</v>
      </c>
      <c r="F20" s="60" t="s">
        <v>76</v>
      </c>
      <c r="G20" s="52" t="s">
        <v>138</v>
      </c>
      <c r="H20" s="52" t="s">
        <v>138</v>
      </c>
    </row>
    <row r="21" spans="1:11">
      <c r="A21" s="8" t="s">
        <v>6</v>
      </c>
      <c r="B21" s="9" t="s">
        <v>26</v>
      </c>
      <c r="C21" s="52" t="s">
        <v>138</v>
      </c>
      <c r="D21" s="52" t="s">
        <v>138</v>
      </c>
      <c r="E21" s="117"/>
      <c r="F21" s="60" t="s">
        <v>77</v>
      </c>
      <c r="G21" s="56" t="s">
        <v>138</v>
      </c>
      <c r="H21" s="56" t="s">
        <v>138</v>
      </c>
    </row>
    <row r="22" spans="1:11" ht="31.2">
      <c r="A22" s="8" t="s">
        <v>8</v>
      </c>
      <c r="B22" s="9" t="s">
        <v>110</v>
      </c>
      <c r="C22" s="52" t="s">
        <v>138</v>
      </c>
      <c r="D22" s="52"/>
      <c r="E22" s="117"/>
      <c r="F22" s="60" t="s">
        <v>78</v>
      </c>
      <c r="G22" s="56" t="s">
        <v>138</v>
      </c>
      <c r="H22" s="56" t="s">
        <v>138</v>
      </c>
    </row>
    <row r="23" spans="1:11">
      <c r="A23" s="8" t="s">
        <v>10</v>
      </c>
      <c r="B23" s="9" t="s">
        <v>27</v>
      </c>
      <c r="C23" s="52" t="s">
        <v>138</v>
      </c>
      <c r="D23" s="52" t="s">
        <v>138</v>
      </c>
      <c r="E23" s="117" t="s">
        <v>10</v>
      </c>
      <c r="F23" s="60" t="s">
        <v>79</v>
      </c>
      <c r="G23" s="52" t="s">
        <v>138</v>
      </c>
      <c r="H23" s="52" t="s">
        <v>138</v>
      </c>
    </row>
    <row r="24" spans="1:11">
      <c r="A24" s="20" t="s">
        <v>28</v>
      </c>
      <c r="B24" s="105" t="s">
        <v>29</v>
      </c>
      <c r="C24" s="106">
        <f>C25</f>
        <v>3977919.75</v>
      </c>
      <c r="D24" s="106">
        <f>D25</f>
        <v>4210023.63</v>
      </c>
      <c r="E24" s="117"/>
      <c r="F24" s="60" t="s">
        <v>80</v>
      </c>
      <c r="G24" s="56" t="s">
        <v>138</v>
      </c>
      <c r="H24" s="56" t="s">
        <v>138</v>
      </c>
    </row>
    <row r="25" spans="1:11">
      <c r="A25" s="17" t="s">
        <v>6</v>
      </c>
      <c r="B25" s="62" t="s">
        <v>30</v>
      </c>
      <c r="C25" s="107">
        <f>9284154.32-5306234.57</f>
        <v>3977919.75</v>
      </c>
      <c r="D25" s="107">
        <v>4210023.63</v>
      </c>
      <c r="E25" s="117"/>
      <c r="F25" s="60" t="s">
        <v>81</v>
      </c>
      <c r="G25" s="56" t="s">
        <v>138</v>
      </c>
      <c r="H25" s="56" t="s">
        <v>138</v>
      </c>
    </row>
    <row r="26" spans="1:11">
      <c r="A26" s="17" t="s">
        <v>8</v>
      </c>
      <c r="B26" s="62" t="s">
        <v>5</v>
      </c>
      <c r="C26" s="56" t="s">
        <v>138</v>
      </c>
      <c r="D26" s="56" t="s">
        <v>138</v>
      </c>
      <c r="E26" s="115" t="s">
        <v>14</v>
      </c>
      <c r="F26" s="94" t="s">
        <v>82</v>
      </c>
      <c r="G26" s="108">
        <f>G29</f>
        <v>730612.67999999993</v>
      </c>
      <c r="H26" s="108">
        <f>H29</f>
        <v>985652.5</v>
      </c>
    </row>
    <row r="27" spans="1:11">
      <c r="A27" s="17" t="s">
        <v>10</v>
      </c>
      <c r="B27" s="62" t="s">
        <v>31</v>
      </c>
      <c r="C27" s="56" t="s">
        <v>138</v>
      </c>
      <c r="D27" s="56" t="s">
        <v>138</v>
      </c>
      <c r="E27" s="117" t="s">
        <v>6</v>
      </c>
      <c r="F27" s="60" t="s">
        <v>83</v>
      </c>
      <c r="G27" s="56" t="s">
        <v>138</v>
      </c>
      <c r="H27" s="56" t="s">
        <v>138</v>
      </c>
    </row>
    <row r="28" spans="1:11" ht="31.2">
      <c r="A28" s="17"/>
      <c r="B28" s="62" t="s">
        <v>32</v>
      </c>
      <c r="C28" s="56" t="s">
        <v>138</v>
      </c>
      <c r="D28" s="56" t="s">
        <v>138</v>
      </c>
      <c r="E28" s="117" t="s">
        <v>8</v>
      </c>
      <c r="F28" s="60" t="s">
        <v>125</v>
      </c>
      <c r="G28" s="56" t="s">
        <v>138</v>
      </c>
      <c r="H28" s="56" t="s">
        <v>138</v>
      </c>
    </row>
    <row r="29" spans="1:11">
      <c r="A29" s="17"/>
      <c r="B29" s="62" t="s">
        <v>33</v>
      </c>
      <c r="C29" s="56" t="s">
        <v>138</v>
      </c>
      <c r="D29" s="56" t="s">
        <v>138</v>
      </c>
      <c r="E29" s="117" t="s">
        <v>10</v>
      </c>
      <c r="F29" s="60" t="s">
        <v>84</v>
      </c>
      <c r="G29" s="72">
        <f>G30+G34</f>
        <v>730612.67999999993</v>
      </c>
      <c r="H29" s="72">
        <f>H30+H34</f>
        <v>985652.5</v>
      </c>
    </row>
    <row r="30" spans="1:11">
      <c r="A30" s="17"/>
      <c r="B30" s="62" t="s">
        <v>34</v>
      </c>
      <c r="C30" s="56" t="s">
        <v>138</v>
      </c>
      <c r="D30" s="56" t="s">
        <v>138</v>
      </c>
      <c r="E30" s="117"/>
      <c r="F30" s="60" t="s">
        <v>85</v>
      </c>
      <c r="G30" s="56">
        <v>151324.82999999999</v>
      </c>
      <c r="H30" s="56">
        <v>412748.02</v>
      </c>
    </row>
    <row r="31" spans="1:11">
      <c r="A31" s="17"/>
      <c r="B31" s="62" t="s">
        <v>35</v>
      </c>
      <c r="C31" s="56" t="s">
        <v>138</v>
      </c>
      <c r="D31" s="56" t="s">
        <v>138</v>
      </c>
      <c r="E31" s="117"/>
      <c r="F31" s="60" t="s">
        <v>146</v>
      </c>
      <c r="G31" s="56" t="s">
        <v>138</v>
      </c>
      <c r="H31" s="56" t="s">
        <v>138</v>
      </c>
    </row>
    <row r="32" spans="1:11">
      <c r="A32" s="17"/>
      <c r="B32" s="62" t="s">
        <v>36</v>
      </c>
      <c r="C32" s="56" t="s">
        <v>138</v>
      </c>
      <c r="D32" s="56" t="s">
        <v>138</v>
      </c>
      <c r="E32" s="117"/>
      <c r="F32" s="60" t="s">
        <v>87</v>
      </c>
      <c r="G32" s="56" t="s">
        <v>138</v>
      </c>
      <c r="H32" s="56" t="s">
        <v>138</v>
      </c>
    </row>
    <row r="33" spans="1:10" ht="31.2">
      <c r="A33" s="17"/>
      <c r="B33" s="62" t="s">
        <v>111</v>
      </c>
      <c r="C33" s="56" t="s">
        <v>138</v>
      </c>
      <c r="D33" s="56" t="s">
        <v>138</v>
      </c>
      <c r="E33" s="117"/>
      <c r="F33" s="60" t="s">
        <v>132</v>
      </c>
      <c r="G33" s="56" t="s">
        <v>138</v>
      </c>
      <c r="H33" s="56" t="s">
        <v>138</v>
      </c>
    </row>
    <row r="34" spans="1:10">
      <c r="A34" s="17"/>
      <c r="B34" s="62" t="s">
        <v>33</v>
      </c>
      <c r="C34" s="56" t="s">
        <v>138</v>
      </c>
      <c r="D34" s="56" t="s">
        <v>138</v>
      </c>
      <c r="E34" s="117"/>
      <c r="F34" s="60" t="s">
        <v>133</v>
      </c>
      <c r="G34" s="72">
        <f>565485.28+13802.57</f>
        <v>579287.85</v>
      </c>
      <c r="H34" s="72">
        <v>572904.48</v>
      </c>
      <c r="J34" t="s">
        <v>147</v>
      </c>
    </row>
    <row r="35" spans="1:10">
      <c r="A35" s="17"/>
      <c r="B35" s="62" t="s">
        <v>34</v>
      </c>
      <c r="C35" s="56" t="s">
        <v>138</v>
      </c>
      <c r="D35" s="56" t="s">
        <v>138</v>
      </c>
      <c r="E35" s="115" t="s">
        <v>24</v>
      </c>
      <c r="F35" s="94" t="s">
        <v>88</v>
      </c>
      <c r="G35" s="84">
        <f>G46+G58</f>
        <v>9403878.2200000007</v>
      </c>
      <c r="H35" s="84">
        <f>H46+H58</f>
        <v>8828954.6099999994</v>
      </c>
    </row>
    <row r="36" spans="1:10">
      <c r="A36" s="17"/>
      <c r="B36" s="62" t="s">
        <v>35</v>
      </c>
      <c r="C36" s="56" t="s">
        <v>138</v>
      </c>
      <c r="D36" s="56" t="s">
        <v>138</v>
      </c>
      <c r="E36" s="117" t="s">
        <v>6</v>
      </c>
      <c r="F36" s="60" t="s">
        <v>83</v>
      </c>
      <c r="G36" s="56" t="s">
        <v>138</v>
      </c>
      <c r="H36" s="56" t="s">
        <v>138</v>
      </c>
    </row>
    <row r="37" spans="1:10">
      <c r="A37" s="17"/>
      <c r="B37" s="62" t="s">
        <v>36</v>
      </c>
      <c r="C37" s="56" t="s">
        <v>138</v>
      </c>
      <c r="D37" s="56" t="s">
        <v>138</v>
      </c>
      <c r="E37" s="117"/>
      <c r="F37" s="60" t="s">
        <v>89</v>
      </c>
      <c r="G37" s="56" t="s">
        <v>138</v>
      </c>
      <c r="H37" s="56" t="s">
        <v>138</v>
      </c>
    </row>
    <row r="38" spans="1:10">
      <c r="A38" s="17"/>
      <c r="B38" s="19" t="s">
        <v>112</v>
      </c>
      <c r="C38" s="56"/>
      <c r="D38" s="56"/>
      <c r="E38" s="117"/>
      <c r="F38" s="60" t="s">
        <v>54</v>
      </c>
      <c r="G38" s="56">
        <v>0</v>
      </c>
      <c r="H38" s="56" t="s">
        <v>138</v>
      </c>
    </row>
    <row r="39" spans="1:10">
      <c r="A39" s="17"/>
      <c r="B39" s="19" t="s">
        <v>33</v>
      </c>
      <c r="C39" s="56" t="s">
        <v>138</v>
      </c>
      <c r="D39" s="56" t="s">
        <v>138</v>
      </c>
      <c r="E39" s="117"/>
      <c r="F39" s="60" t="s">
        <v>55</v>
      </c>
      <c r="G39" s="56" t="s">
        <v>138</v>
      </c>
      <c r="H39" s="56" t="s">
        <v>138</v>
      </c>
    </row>
    <row r="40" spans="1:10">
      <c r="A40" s="17"/>
      <c r="B40" s="62" t="s">
        <v>34</v>
      </c>
      <c r="C40" s="56" t="s">
        <v>138</v>
      </c>
      <c r="D40" s="56" t="s">
        <v>138</v>
      </c>
      <c r="E40" s="117"/>
      <c r="F40" s="60" t="s">
        <v>56</v>
      </c>
      <c r="G40" s="56" t="s">
        <v>138</v>
      </c>
      <c r="H40" s="56" t="s">
        <v>138</v>
      </c>
    </row>
    <row r="41" spans="1:10" ht="31.2">
      <c r="A41" s="17"/>
      <c r="B41" s="62" t="s">
        <v>35</v>
      </c>
      <c r="C41" s="72" t="s">
        <v>138</v>
      </c>
      <c r="D41" s="72" t="s">
        <v>138</v>
      </c>
      <c r="E41" s="117" t="s">
        <v>8</v>
      </c>
      <c r="F41" s="60" t="s">
        <v>125</v>
      </c>
      <c r="G41" s="56" t="s">
        <v>138</v>
      </c>
      <c r="H41" s="56" t="s">
        <v>138</v>
      </c>
    </row>
    <row r="42" spans="1:10">
      <c r="A42" s="17"/>
      <c r="B42" s="62" t="s">
        <v>36</v>
      </c>
      <c r="C42" s="56" t="s">
        <v>138</v>
      </c>
      <c r="D42" s="56" t="s">
        <v>138</v>
      </c>
      <c r="E42" s="117"/>
      <c r="F42" s="60" t="s">
        <v>89</v>
      </c>
      <c r="G42" s="56" t="s">
        <v>138</v>
      </c>
      <c r="H42" s="56" t="s">
        <v>138</v>
      </c>
    </row>
    <row r="43" spans="1:10">
      <c r="A43" s="17" t="s">
        <v>12</v>
      </c>
      <c r="B43" s="62" t="s">
        <v>38</v>
      </c>
      <c r="C43" s="56" t="s">
        <v>138</v>
      </c>
      <c r="D43" s="56" t="s">
        <v>138</v>
      </c>
      <c r="E43" s="117"/>
      <c r="F43" s="60" t="s">
        <v>54</v>
      </c>
      <c r="G43" s="56" t="s">
        <v>138</v>
      </c>
      <c r="H43" s="56" t="s">
        <v>138</v>
      </c>
    </row>
    <row r="44" spans="1:10">
      <c r="A44" s="20" t="s">
        <v>39</v>
      </c>
      <c r="B44" s="105" t="s">
        <v>40</v>
      </c>
      <c r="C44" s="107">
        <f>C45+C46</f>
        <v>0</v>
      </c>
      <c r="D44" s="107"/>
      <c r="E44" s="117"/>
      <c r="F44" s="60" t="s">
        <v>55</v>
      </c>
      <c r="G44" s="56" t="s">
        <v>138</v>
      </c>
      <c r="H44" s="56" t="s">
        <v>138</v>
      </c>
    </row>
    <row r="45" spans="1:10">
      <c r="A45" s="17" t="s">
        <v>6</v>
      </c>
      <c r="B45" s="62" t="s">
        <v>41</v>
      </c>
      <c r="C45" s="132">
        <v>0</v>
      </c>
      <c r="D45" s="56" t="s">
        <v>138</v>
      </c>
      <c r="E45" s="117"/>
      <c r="F45" s="60" t="s">
        <v>56</v>
      </c>
      <c r="G45" s="56" t="s">
        <v>138</v>
      </c>
      <c r="H45" s="56" t="s">
        <v>138</v>
      </c>
    </row>
    <row r="46" spans="1:10">
      <c r="A46" s="17" t="s">
        <v>8</v>
      </c>
      <c r="B46" s="62" t="s">
        <v>42</v>
      </c>
      <c r="C46" s="56">
        <v>0</v>
      </c>
      <c r="D46" s="56"/>
      <c r="E46" s="117" t="s">
        <v>10</v>
      </c>
      <c r="F46" s="61" t="s">
        <v>84</v>
      </c>
      <c r="G46" s="34">
        <f>G47+G50+G55+G57</f>
        <v>4076957.85</v>
      </c>
      <c r="H46" s="34">
        <f>H50+H55+H57+H47</f>
        <v>3813039.63</v>
      </c>
    </row>
    <row r="47" spans="1:10">
      <c r="A47" s="20" t="s">
        <v>43</v>
      </c>
      <c r="B47" s="105" t="s">
        <v>44</v>
      </c>
      <c r="C47" s="84">
        <f>C48+C54+C74+C91</f>
        <v>21690865.920000002</v>
      </c>
      <c r="D47" s="84">
        <f>D48+D54+D74+D91</f>
        <v>21106390.18</v>
      </c>
      <c r="E47" s="117"/>
      <c r="F47" s="60" t="s">
        <v>85</v>
      </c>
      <c r="G47" s="56">
        <f>160543.85+29</f>
        <v>160572.85</v>
      </c>
      <c r="H47" s="56">
        <v>155377.07999999999</v>
      </c>
    </row>
    <row r="48" spans="1:10">
      <c r="A48" s="14" t="s">
        <v>4</v>
      </c>
      <c r="B48" s="109" t="s">
        <v>45</v>
      </c>
      <c r="C48" s="107"/>
      <c r="D48" s="107"/>
      <c r="E48" s="117"/>
      <c r="F48" s="60" t="s">
        <v>86</v>
      </c>
      <c r="G48" s="56" t="s">
        <v>138</v>
      </c>
      <c r="H48" s="56" t="s">
        <v>138</v>
      </c>
    </row>
    <row r="49" spans="1:8">
      <c r="A49" s="17" t="s">
        <v>6</v>
      </c>
      <c r="B49" s="62" t="s">
        <v>46</v>
      </c>
      <c r="C49" s="56" t="s">
        <v>138</v>
      </c>
      <c r="D49" s="56" t="s">
        <v>138</v>
      </c>
      <c r="E49" s="117"/>
      <c r="F49" s="60" t="s">
        <v>87</v>
      </c>
      <c r="G49" s="56" t="s">
        <v>138</v>
      </c>
      <c r="H49" s="56" t="s">
        <v>138</v>
      </c>
    </row>
    <row r="50" spans="1:8">
      <c r="A50" s="17" t="s">
        <v>8</v>
      </c>
      <c r="B50" s="62" t="s">
        <v>47</v>
      </c>
      <c r="C50" s="56" t="s">
        <v>138</v>
      </c>
      <c r="D50" s="56" t="s">
        <v>138</v>
      </c>
      <c r="E50" s="117"/>
      <c r="F50" s="60" t="s">
        <v>90</v>
      </c>
      <c r="G50" s="10">
        <f>G52+G51</f>
        <v>3719022.29</v>
      </c>
      <c r="H50" s="10">
        <f>H52+H51</f>
        <v>3349727.73</v>
      </c>
    </row>
    <row r="51" spans="1:8">
      <c r="A51" s="17" t="s">
        <v>10</v>
      </c>
      <c r="B51" s="62" t="s">
        <v>48</v>
      </c>
      <c r="C51" s="56" t="s">
        <v>138</v>
      </c>
      <c r="D51" s="56" t="s">
        <v>138</v>
      </c>
      <c r="E51" s="117"/>
      <c r="F51" s="60" t="s">
        <v>54</v>
      </c>
      <c r="G51" s="72">
        <f>2148548.25+3713.34+580.06+981805.19+36612.99+218065.71</f>
        <v>3389325.54</v>
      </c>
      <c r="H51" s="72">
        <f>5356670.21-2316241.71</f>
        <v>3040428.5</v>
      </c>
    </row>
    <row r="52" spans="1:8">
      <c r="A52" s="17" t="s">
        <v>12</v>
      </c>
      <c r="B52" s="62" t="s">
        <v>49</v>
      </c>
      <c r="C52" s="56" t="s">
        <v>138</v>
      </c>
      <c r="D52" s="56" t="s">
        <v>138</v>
      </c>
      <c r="E52" s="117"/>
      <c r="F52" s="60" t="s">
        <v>91</v>
      </c>
      <c r="G52" s="72">
        <v>329696.75</v>
      </c>
      <c r="H52" s="72">
        <v>309299.23</v>
      </c>
    </row>
    <row r="53" spans="1:8">
      <c r="A53" s="17" t="s">
        <v>50</v>
      </c>
      <c r="B53" s="62" t="s">
        <v>142</v>
      </c>
      <c r="C53" s="56" t="s">
        <v>138</v>
      </c>
      <c r="D53" s="56" t="s">
        <v>138</v>
      </c>
      <c r="E53" s="117"/>
      <c r="F53" s="60" t="s">
        <v>139</v>
      </c>
      <c r="G53" s="56"/>
      <c r="H53" s="56"/>
    </row>
    <row r="54" spans="1:8">
      <c r="A54" s="20" t="s">
        <v>14</v>
      </c>
      <c r="B54" s="105" t="s">
        <v>51</v>
      </c>
      <c r="C54" s="84">
        <f>C65</f>
        <v>1437475.76</v>
      </c>
      <c r="D54" s="84">
        <f>D65</f>
        <v>1130143.6099999999</v>
      </c>
      <c r="E54" s="117"/>
      <c r="F54" s="60" t="s">
        <v>92</v>
      </c>
      <c r="G54" s="56"/>
      <c r="H54" s="56"/>
    </row>
    <row r="55" spans="1:8" ht="31.2">
      <c r="A55" s="17" t="s">
        <v>6</v>
      </c>
      <c r="B55" s="62" t="s">
        <v>52</v>
      </c>
      <c r="C55" s="56" t="s">
        <v>138</v>
      </c>
      <c r="D55" s="56" t="s">
        <v>138</v>
      </c>
      <c r="E55" s="117"/>
      <c r="F55" s="60" t="s">
        <v>156</v>
      </c>
      <c r="G55" s="72">
        <f>19554+63180</f>
        <v>82734</v>
      </c>
      <c r="H55" s="72">
        <v>177226</v>
      </c>
    </row>
    <row r="56" spans="1:8">
      <c r="A56" s="17"/>
      <c r="B56" s="62" t="s">
        <v>53</v>
      </c>
      <c r="C56" s="56" t="s">
        <v>138</v>
      </c>
      <c r="D56" s="56" t="s">
        <v>138</v>
      </c>
      <c r="E56" s="117"/>
      <c r="F56" s="60" t="s">
        <v>93</v>
      </c>
      <c r="G56" s="56"/>
      <c r="H56" s="56"/>
    </row>
    <row r="57" spans="1:8">
      <c r="A57" s="17"/>
      <c r="B57" s="62" t="s">
        <v>54</v>
      </c>
      <c r="C57" s="56" t="s">
        <v>138</v>
      </c>
      <c r="D57" s="56" t="s">
        <v>138</v>
      </c>
      <c r="E57" s="117"/>
      <c r="F57" s="60" t="s">
        <v>94</v>
      </c>
      <c r="G57" s="72">
        <f>103830.66+24600.62-13802.57</f>
        <v>114628.70999999999</v>
      </c>
      <c r="H57" s="72">
        <v>130708.82</v>
      </c>
    </row>
    <row r="58" spans="1:8">
      <c r="A58" s="17"/>
      <c r="B58" s="62" t="s">
        <v>55</v>
      </c>
      <c r="C58" s="56" t="s">
        <v>138</v>
      </c>
      <c r="D58" s="56" t="s">
        <v>138</v>
      </c>
      <c r="E58" s="117" t="s">
        <v>12</v>
      </c>
      <c r="F58" s="60" t="s">
        <v>95</v>
      </c>
      <c r="G58" s="72">
        <f>5326920.37</f>
        <v>5326920.37</v>
      </c>
      <c r="H58" s="72">
        <v>5015914.9800000004</v>
      </c>
    </row>
    <row r="59" spans="1:8">
      <c r="A59" s="17"/>
      <c r="B59" s="62" t="s">
        <v>56</v>
      </c>
      <c r="C59" s="56" t="s">
        <v>138</v>
      </c>
      <c r="D59" s="56" t="s">
        <v>138</v>
      </c>
      <c r="E59" s="115" t="s">
        <v>28</v>
      </c>
      <c r="F59" s="94" t="s">
        <v>96</v>
      </c>
      <c r="G59" s="84">
        <f>G61+G62</f>
        <v>2181390.19</v>
      </c>
      <c r="H59" s="84">
        <f>H61+H62</f>
        <v>2829316.3299999996</v>
      </c>
    </row>
    <row r="60" spans="1:8" ht="31.2">
      <c r="A60" s="17" t="s">
        <v>8</v>
      </c>
      <c r="B60" s="62" t="s">
        <v>113</v>
      </c>
      <c r="C60" s="56" t="s">
        <v>138</v>
      </c>
      <c r="D60" s="56" t="s">
        <v>138</v>
      </c>
      <c r="E60" s="117" t="s">
        <v>6</v>
      </c>
      <c r="F60" s="60" t="s">
        <v>97</v>
      </c>
      <c r="G60" s="56" t="s">
        <v>138</v>
      </c>
      <c r="H60" s="56" t="s">
        <v>138</v>
      </c>
    </row>
    <row r="61" spans="1:8" ht="31.2">
      <c r="A61" s="17"/>
      <c r="B61" s="62" t="s">
        <v>53</v>
      </c>
      <c r="C61" s="56" t="s">
        <v>138</v>
      </c>
      <c r="D61" s="56" t="s">
        <v>138</v>
      </c>
      <c r="E61" s="117" t="s">
        <v>8</v>
      </c>
      <c r="F61" s="61" t="s">
        <v>126</v>
      </c>
      <c r="G61" s="72">
        <v>563344.11</v>
      </c>
      <c r="H61" s="72">
        <v>350542.84</v>
      </c>
    </row>
    <row r="62" spans="1:8">
      <c r="A62" s="17"/>
      <c r="B62" s="62" t="s">
        <v>54</v>
      </c>
      <c r="C62" s="56" t="s">
        <v>138</v>
      </c>
      <c r="D62" s="56" t="s">
        <v>138</v>
      </c>
      <c r="E62" s="117" t="s">
        <v>10</v>
      </c>
      <c r="F62" s="60" t="s">
        <v>42</v>
      </c>
      <c r="G62" s="72">
        <f>G63+G64</f>
        <v>1618046.08</v>
      </c>
      <c r="H62" s="72">
        <f>H63+H64</f>
        <v>2478773.4899999998</v>
      </c>
    </row>
    <row r="63" spans="1:8">
      <c r="A63" s="17"/>
      <c r="B63" s="62" t="s">
        <v>55</v>
      </c>
      <c r="C63" s="56" t="s">
        <v>138</v>
      </c>
      <c r="D63" s="56" t="s">
        <v>138</v>
      </c>
      <c r="E63" s="117"/>
      <c r="F63" s="60" t="s">
        <v>98</v>
      </c>
      <c r="G63" s="72">
        <v>0</v>
      </c>
      <c r="H63" s="72"/>
    </row>
    <row r="64" spans="1:8" ht="16.2" thickBot="1">
      <c r="A64" s="17"/>
      <c r="B64" s="62" t="s">
        <v>56</v>
      </c>
      <c r="C64" s="56" t="s">
        <v>138</v>
      </c>
      <c r="D64" s="56" t="s">
        <v>138</v>
      </c>
      <c r="E64" s="120"/>
      <c r="F64" s="110" t="s">
        <v>99</v>
      </c>
      <c r="G64" s="111">
        <f>1458793.33+159252.75</f>
        <v>1618046.08</v>
      </c>
      <c r="H64" s="111">
        <f>162531.78+2316241.71</f>
        <v>2478773.4899999998</v>
      </c>
    </row>
    <row r="65" spans="1:12" ht="16.2" thickBot="1">
      <c r="A65" s="17" t="s">
        <v>10</v>
      </c>
      <c r="B65" s="62" t="s">
        <v>57</v>
      </c>
      <c r="C65" s="72">
        <f>C66+C71+C72+C73</f>
        <v>1437475.76</v>
      </c>
      <c r="D65" s="72">
        <f>D66+D71+D72+D73</f>
        <v>1130143.6099999999</v>
      </c>
      <c r="E65" s="149" t="s">
        <v>100</v>
      </c>
      <c r="F65" s="143"/>
      <c r="G65" s="39">
        <f>G5+G17</f>
        <v>72089247.859999999</v>
      </c>
      <c r="H65" s="39">
        <f>H5+H17</f>
        <v>72690315</v>
      </c>
    </row>
    <row r="66" spans="1:12">
      <c r="A66" s="17"/>
      <c r="B66" s="62" t="s">
        <v>53</v>
      </c>
      <c r="C66" s="72">
        <v>858484.61</v>
      </c>
      <c r="D66" s="72">
        <f>D67</f>
        <v>868021.69</v>
      </c>
      <c r="E66" s="113"/>
      <c r="F66" s="113"/>
      <c r="G66" s="113"/>
      <c r="H66" s="113"/>
    </row>
    <row r="67" spans="1:12">
      <c r="A67" s="17"/>
      <c r="B67" s="62" t="s">
        <v>127</v>
      </c>
      <c r="C67" s="72">
        <v>858484.61</v>
      </c>
      <c r="D67" s="72">
        <f>872666.62-96783.77+92138.84</f>
        <v>868021.69</v>
      </c>
      <c r="E67" s="113"/>
      <c r="F67" s="152"/>
      <c r="G67" s="113"/>
      <c r="H67" s="113"/>
    </row>
    <row r="68" spans="1:12">
      <c r="A68" s="17"/>
      <c r="B68" s="62" t="s">
        <v>140</v>
      </c>
      <c r="C68" s="72">
        <v>491366.79</v>
      </c>
      <c r="D68" s="72">
        <v>437147.17</v>
      </c>
      <c r="E68" s="113"/>
      <c r="F68" s="153"/>
      <c r="G68" s="113"/>
      <c r="H68" s="154"/>
      <c r="K68" s="70">
        <f>H65-D97</f>
        <v>0</v>
      </c>
    </row>
    <row r="69" spans="1:12">
      <c r="A69" s="17"/>
      <c r="B69" s="62" t="s">
        <v>130</v>
      </c>
      <c r="C69" s="56" t="s">
        <v>138</v>
      </c>
      <c r="D69" s="56" t="s">
        <v>138</v>
      </c>
      <c r="E69" s="113"/>
      <c r="F69" s="113"/>
      <c r="G69" s="113"/>
      <c r="H69" s="113"/>
    </row>
    <row r="70" spans="1:12">
      <c r="A70" s="17"/>
      <c r="B70" s="62" t="s">
        <v>140</v>
      </c>
      <c r="C70" s="56" t="s">
        <v>138</v>
      </c>
      <c r="D70" s="56" t="s">
        <v>138</v>
      </c>
      <c r="E70" s="113"/>
      <c r="F70" s="113"/>
      <c r="G70" s="113"/>
      <c r="H70" s="154"/>
    </row>
    <row r="71" spans="1:12" ht="31.2">
      <c r="A71" s="17"/>
      <c r="B71" s="63" t="s">
        <v>141</v>
      </c>
      <c r="C71" s="96">
        <v>385493.84</v>
      </c>
      <c r="D71" s="96">
        <v>51040.19</v>
      </c>
      <c r="E71" s="113"/>
      <c r="F71" s="113"/>
      <c r="G71" s="154">
        <f>C97-G65</f>
        <v>0</v>
      </c>
      <c r="H71" s="154">
        <f>H65-D97</f>
        <v>0</v>
      </c>
      <c r="L71" s="70">
        <f>D97-H65</f>
        <v>0</v>
      </c>
    </row>
    <row r="72" spans="1:12">
      <c r="A72" s="17"/>
      <c r="B72" s="62" t="s">
        <v>128</v>
      </c>
      <c r="C72" s="72">
        <v>176901.32</v>
      </c>
      <c r="D72" s="72">
        <v>179066.31</v>
      </c>
      <c r="E72" s="113"/>
      <c r="F72" s="154"/>
      <c r="G72" s="113"/>
      <c r="H72" s="113"/>
    </row>
    <row r="73" spans="1:12">
      <c r="A73" s="17"/>
      <c r="B73" s="62" t="s">
        <v>129</v>
      </c>
      <c r="C73" s="72">
        <v>16595.990000000002</v>
      </c>
      <c r="D73" s="72">
        <v>32015.42</v>
      </c>
      <c r="E73" s="113"/>
      <c r="F73" s="113"/>
      <c r="G73" s="113"/>
      <c r="H73" s="113"/>
    </row>
    <row r="74" spans="1:12">
      <c r="A74" s="20" t="s">
        <v>24</v>
      </c>
      <c r="B74" s="105" t="s">
        <v>58</v>
      </c>
      <c r="C74" s="84">
        <f>C75+C90</f>
        <v>20002808.98</v>
      </c>
      <c r="D74" s="84">
        <f>D75+D90</f>
        <v>19536292.760000002</v>
      </c>
      <c r="E74" s="113"/>
      <c r="F74" s="154"/>
      <c r="G74" s="113"/>
      <c r="H74" s="113"/>
      <c r="L74" s="87"/>
    </row>
    <row r="75" spans="1:12">
      <c r="A75" s="17" t="s">
        <v>6</v>
      </c>
      <c r="B75" s="62" t="s">
        <v>59</v>
      </c>
      <c r="C75" s="56">
        <f>C81+C86</f>
        <v>19843556.23</v>
      </c>
      <c r="D75" s="56">
        <f>D81+D86</f>
        <v>19373760.98</v>
      </c>
      <c r="E75" s="113"/>
      <c r="F75" s="113"/>
      <c r="G75" s="113"/>
      <c r="H75" s="113"/>
      <c r="K75" s="70">
        <f>H65-D97</f>
        <v>0</v>
      </c>
    </row>
    <row r="76" spans="1:12">
      <c r="A76" s="17"/>
      <c r="B76" s="62" t="s">
        <v>32</v>
      </c>
      <c r="C76" s="56" t="s">
        <v>138</v>
      </c>
      <c r="D76" s="56" t="s">
        <v>138</v>
      </c>
      <c r="E76" s="113"/>
      <c r="F76" s="113"/>
      <c r="G76" s="113"/>
      <c r="H76" s="113"/>
    </row>
    <row r="77" spans="1:12">
      <c r="A77" s="17"/>
      <c r="B77" s="62" t="s">
        <v>33</v>
      </c>
      <c r="C77" s="56" t="s">
        <v>138</v>
      </c>
      <c r="D77" s="56" t="s">
        <v>138</v>
      </c>
      <c r="E77" s="113"/>
      <c r="F77" s="113"/>
      <c r="G77" s="113"/>
      <c r="H77" s="113"/>
    </row>
    <row r="78" spans="1:12">
      <c r="A78" s="17"/>
      <c r="B78" s="62" t="s">
        <v>34</v>
      </c>
      <c r="C78" s="56" t="s">
        <v>138</v>
      </c>
      <c r="D78" s="56" t="s">
        <v>138</v>
      </c>
      <c r="E78" s="113"/>
      <c r="F78" s="113"/>
      <c r="G78" s="113"/>
      <c r="H78" s="113"/>
    </row>
    <row r="79" spans="1:12">
      <c r="A79" s="17"/>
      <c r="B79" s="62" t="s">
        <v>35</v>
      </c>
      <c r="C79" s="56" t="s">
        <v>138</v>
      </c>
      <c r="D79" s="56" t="s">
        <v>138</v>
      </c>
      <c r="E79" s="113"/>
      <c r="F79" s="113"/>
      <c r="G79" s="113"/>
      <c r="H79" s="113"/>
    </row>
    <row r="80" spans="1:12">
      <c r="A80" s="17"/>
      <c r="B80" s="62" t="s">
        <v>60</v>
      </c>
      <c r="C80" s="56" t="s">
        <v>138</v>
      </c>
      <c r="D80" s="56" t="s">
        <v>138</v>
      </c>
      <c r="E80" s="113"/>
      <c r="F80" s="113"/>
      <c r="G80" s="113"/>
      <c r="H80" s="113"/>
    </row>
    <row r="81" spans="1:8">
      <c r="A81" s="17"/>
      <c r="B81" s="62" t="s">
        <v>37</v>
      </c>
      <c r="C81" s="72">
        <v>0</v>
      </c>
      <c r="D81" s="72"/>
      <c r="E81" s="113"/>
      <c r="F81" s="113"/>
      <c r="G81" s="113"/>
      <c r="H81" s="87"/>
    </row>
    <row r="82" spans="1:8">
      <c r="A82" s="17"/>
      <c r="B82" s="62" t="s">
        <v>33</v>
      </c>
      <c r="C82" s="56" t="s">
        <v>138</v>
      </c>
      <c r="D82" s="56" t="s">
        <v>138</v>
      </c>
      <c r="E82" s="113"/>
      <c r="F82" s="113"/>
      <c r="G82" s="113"/>
      <c r="H82" s="113"/>
    </row>
    <row r="83" spans="1:8">
      <c r="A83" s="17"/>
      <c r="B83" s="62" t="s">
        <v>34</v>
      </c>
      <c r="C83" s="56" t="s">
        <v>138</v>
      </c>
      <c r="D83" s="56" t="s">
        <v>138</v>
      </c>
      <c r="E83" s="113"/>
      <c r="F83" s="113"/>
      <c r="G83" s="113"/>
      <c r="H83" s="113"/>
    </row>
    <row r="84" spans="1:8">
      <c r="A84" s="17"/>
      <c r="B84" s="62" t="s">
        <v>35</v>
      </c>
      <c r="C84" s="56" t="s">
        <v>138</v>
      </c>
      <c r="D84" s="56" t="s">
        <v>138</v>
      </c>
      <c r="E84" s="113"/>
      <c r="F84" s="113"/>
      <c r="G84" s="113"/>
      <c r="H84" s="113"/>
    </row>
    <row r="85" spans="1:8">
      <c r="A85" s="17"/>
      <c r="B85" s="62" t="s">
        <v>60</v>
      </c>
      <c r="C85" s="72"/>
      <c r="D85" s="72"/>
      <c r="E85" s="113"/>
      <c r="F85" s="113"/>
      <c r="G85" s="113"/>
      <c r="H85" s="113"/>
    </row>
    <row r="86" spans="1:8">
      <c r="A86" s="17"/>
      <c r="B86" s="62" t="s">
        <v>61</v>
      </c>
      <c r="C86" s="72">
        <f>C87+C89</f>
        <v>19843556.23</v>
      </c>
      <c r="D86" s="72">
        <f>D87+D89</f>
        <v>19373760.98</v>
      </c>
      <c r="E86" s="113"/>
      <c r="F86" s="113"/>
      <c r="G86" s="113"/>
      <c r="H86" s="113"/>
    </row>
    <row r="87" spans="1:8">
      <c r="A87" s="17"/>
      <c r="B87" s="62" t="s">
        <v>62</v>
      </c>
      <c r="C87" s="72">
        <f>20002808.98-159252.75</f>
        <v>19843556.23</v>
      </c>
      <c r="D87" s="72">
        <v>19373760.98</v>
      </c>
      <c r="E87" s="113"/>
      <c r="F87" s="113"/>
      <c r="G87" s="113"/>
      <c r="H87" s="113"/>
    </row>
    <row r="88" spans="1:8">
      <c r="A88" s="17"/>
      <c r="B88" s="62" t="s">
        <v>63</v>
      </c>
      <c r="C88" s="72"/>
      <c r="D88" s="72"/>
      <c r="E88" s="113"/>
      <c r="F88" s="113"/>
      <c r="G88" s="113"/>
      <c r="H88" s="113"/>
    </row>
    <row r="89" spans="1:8">
      <c r="A89" s="17"/>
      <c r="B89" s="62" t="s">
        <v>64</v>
      </c>
      <c r="C89" s="72">
        <v>0</v>
      </c>
      <c r="D89" s="72">
        <v>0</v>
      </c>
      <c r="E89" s="113"/>
      <c r="F89" s="113"/>
      <c r="G89" s="113"/>
      <c r="H89" s="113"/>
    </row>
    <row r="90" spans="1:8">
      <c r="A90" s="17" t="s">
        <v>8</v>
      </c>
      <c r="B90" s="62" t="s">
        <v>65</v>
      </c>
      <c r="C90" s="72">
        <v>159252.75</v>
      </c>
      <c r="D90" s="72">
        <v>162531.78</v>
      </c>
      <c r="E90" s="113"/>
      <c r="F90" s="113"/>
      <c r="G90" s="113"/>
      <c r="H90" s="113"/>
    </row>
    <row r="91" spans="1:8">
      <c r="A91" s="20" t="s">
        <v>28</v>
      </c>
      <c r="B91" s="129" t="s">
        <v>66</v>
      </c>
      <c r="C91" s="112">
        <f>C92+C93+C94</f>
        <v>250581.18</v>
      </c>
      <c r="D91" s="112">
        <f>D92+D93+D94</f>
        <v>439953.81000000006</v>
      </c>
      <c r="E91" s="113"/>
      <c r="F91" s="113"/>
      <c r="G91" s="113"/>
      <c r="H91" s="113"/>
    </row>
    <row r="92" spans="1:8">
      <c r="A92" s="14"/>
      <c r="B92" s="62" t="s">
        <v>120</v>
      </c>
      <c r="C92" s="125">
        <v>0</v>
      </c>
      <c r="D92" s="122">
        <v>0</v>
      </c>
      <c r="E92" s="113"/>
      <c r="F92" s="113"/>
      <c r="G92" s="113"/>
      <c r="H92" s="113"/>
    </row>
    <row r="93" spans="1:8">
      <c r="A93" s="14"/>
      <c r="B93" s="62" t="s">
        <v>114</v>
      </c>
      <c r="C93" s="72">
        <v>239933.11</v>
      </c>
      <c r="D93" s="123">
        <v>328040.21000000002</v>
      </c>
      <c r="E93" s="113"/>
      <c r="F93" s="113"/>
      <c r="G93" s="113"/>
      <c r="H93" s="113"/>
    </row>
    <row r="94" spans="1:8">
      <c r="A94" s="14"/>
      <c r="B94" s="62" t="s">
        <v>115</v>
      </c>
      <c r="C94" s="72">
        <v>10648.07</v>
      </c>
      <c r="D94" s="72">
        <f>15129.83+96783.77</f>
        <v>111913.60000000001</v>
      </c>
      <c r="E94" s="113"/>
      <c r="F94" s="155"/>
      <c r="G94" s="113"/>
      <c r="H94" s="113"/>
    </row>
    <row r="95" spans="1:8">
      <c r="A95" s="20" t="s">
        <v>116</v>
      </c>
      <c r="B95" s="62" t="s">
        <v>118</v>
      </c>
      <c r="C95" s="107" t="s">
        <v>138</v>
      </c>
      <c r="D95" s="107" t="s">
        <v>138</v>
      </c>
      <c r="E95" s="113"/>
      <c r="F95" s="113"/>
      <c r="G95" s="113"/>
      <c r="H95" s="113"/>
    </row>
    <row r="96" spans="1:8" ht="16.2" thickBot="1">
      <c r="A96" s="127" t="s">
        <v>117</v>
      </c>
      <c r="B96" s="130" t="s">
        <v>119</v>
      </c>
      <c r="C96" s="124" t="s">
        <v>138</v>
      </c>
      <c r="D96" s="124" t="s">
        <v>138</v>
      </c>
      <c r="E96" s="113"/>
      <c r="F96" s="113"/>
      <c r="G96" s="113"/>
      <c r="H96" s="113"/>
    </row>
    <row r="97" spans="1:8" s="26" customFormat="1" ht="16.2" thickBot="1">
      <c r="A97" s="150" t="s">
        <v>67</v>
      </c>
      <c r="B97" s="151"/>
      <c r="C97" s="126">
        <f>C5+C47</f>
        <v>72089247.859999999</v>
      </c>
      <c r="D97" s="131">
        <f>D5+D47</f>
        <v>72690315</v>
      </c>
      <c r="E97" s="153"/>
      <c r="F97" s="156"/>
      <c r="G97" s="153"/>
      <c r="H97" s="153"/>
    </row>
    <row r="98" spans="1:8">
      <c r="A98" s="113" t="s">
        <v>160</v>
      </c>
      <c r="B98" s="113"/>
      <c r="C98" s="113"/>
      <c r="D98" s="113"/>
      <c r="E98" s="113"/>
      <c r="F98" s="113"/>
      <c r="G98" s="113"/>
      <c r="H98" s="113"/>
    </row>
    <row r="99" spans="1:8">
      <c r="B99" s="68"/>
    </row>
  </sheetData>
  <mergeCells count="9">
    <mergeCell ref="E65:F65"/>
    <mergeCell ref="A97:B97"/>
    <mergeCell ref="A1:H1"/>
    <mergeCell ref="A3:A4"/>
    <mergeCell ref="B3:B4"/>
    <mergeCell ref="C3:D3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2021</vt:lpstr>
      <vt:lpstr>Pasywa</vt:lpstr>
      <vt:lpstr>2022</vt:lpstr>
      <vt:lpstr>2024</vt:lpstr>
      <vt:lpstr>'2021'!Obszar_wydruku</vt:lpstr>
      <vt:lpstr>'2022'!Obszar_wydruku</vt:lpstr>
      <vt:lpstr>'2024'!Obszar_wydruku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Wójcik</dc:creator>
  <cp:lastModifiedBy>Halina Masiarz</cp:lastModifiedBy>
  <cp:lastPrinted>2025-06-03T07:22:55Z</cp:lastPrinted>
  <dcterms:created xsi:type="dcterms:W3CDTF">2013-05-14T11:40:29Z</dcterms:created>
  <dcterms:modified xsi:type="dcterms:W3CDTF">2025-06-03T07:22:57Z</dcterms:modified>
</cp:coreProperties>
</file>